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3"/>
  </bookViews>
  <sheets>
    <sheet name="12.17" sheetId="1" r:id="rId1"/>
    <sheet name="1.5" sheetId="2" r:id="rId2"/>
    <sheet name="防治" sheetId="3" r:id="rId3"/>
    <sheet name="1.8" sheetId="4" r:id="rId4"/>
  </sheets>
  <definedNames/>
  <calcPr fullCalcOnLoad="1"/>
</workbook>
</file>

<file path=xl/sharedStrings.xml><?xml version="1.0" encoding="utf-8"?>
<sst xmlns="http://schemas.openxmlformats.org/spreadsheetml/2006/main" count="193" uniqueCount="86">
  <si>
    <t>杀虫剂</t>
  </si>
  <si>
    <t>除草剂</t>
  </si>
  <si>
    <t>20%三唑酮乳油</t>
  </si>
  <si>
    <t>叶将（30%唑醚·戊唑醇悬浮剂）</t>
  </si>
  <si>
    <t>林周</t>
  </si>
  <si>
    <t>墨竹</t>
  </si>
  <si>
    <t>达孜</t>
  </si>
  <si>
    <t>城关</t>
  </si>
  <si>
    <t>堆龙</t>
  </si>
  <si>
    <t>柳梧</t>
  </si>
  <si>
    <t>曲水</t>
  </si>
  <si>
    <t>尼木</t>
  </si>
  <si>
    <t>空港</t>
  </si>
  <si>
    <t>总合计数量</t>
  </si>
  <si>
    <t>种衣剂</t>
  </si>
  <si>
    <t>杀菌剂</t>
  </si>
  <si>
    <t>应急抗灾</t>
  </si>
  <si>
    <t>2021年拉萨市各县（区）常规农药需求表</t>
  </si>
  <si>
    <t>地虫杀星（3%辛硫磷颗粒剂）</t>
  </si>
  <si>
    <t>2%噻虫啉微囊悬浮剂</t>
  </si>
  <si>
    <t>万庆（350克/升吡虫啉悬浮剂）</t>
  </si>
  <si>
    <t>叫停（7.5%氯氟·吡虫啉悬浮剂）</t>
  </si>
  <si>
    <t>奥拜瑞（32%戊唑。吡虫啉悬浮种衣剂）</t>
  </si>
  <si>
    <t>酷拉斯（27%苯醚·咯·噻虫悬浮种衣剂</t>
  </si>
  <si>
    <t>高巧（600克/升吡虫啉悬浮种衣剂</t>
  </si>
  <si>
    <t>扑力猛(2.5%灭菌唑悬浮种衣剂)</t>
  </si>
  <si>
    <t>立克秀（60克/升戊唑醇悬浮剂）</t>
  </si>
  <si>
    <t>大膘马（69克/升精噁唑禾草灵水乳剂）</t>
  </si>
  <si>
    <t>爱秀（5%唑啉草酯乳油）</t>
  </si>
  <si>
    <t>千里寻（48%甲·氯·双氟悬浮剂）</t>
  </si>
  <si>
    <t>4.5%高效氯氰菊酯乳油</t>
  </si>
  <si>
    <t>阿达克(20%啶虫脒可溶液剂)</t>
  </si>
  <si>
    <t>草地贪夜蛾</t>
  </si>
  <si>
    <t>优越（6%甲维·氟铃脲乳油）</t>
  </si>
  <si>
    <t>拉萨市农业农村局种植业管理科</t>
  </si>
  <si>
    <t>亮猛（16%高氯氟·噻虫嗪悬浮种衣剂）</t>
  </si>
  <si>
    <t>腾收（45%烯肟·苯·噻虫悬浮种衣剂）</t>
  </si>
  <si>
    <t>单位：吨</t>
  </si>
  <si>
    <t>县（区）</t>
  </si>
  <si>
    <t xml:space="preserve">   项目        农药            名 称</t>
  </si>
  <si>
    <t>福奇（14%氯虫·高氯氟悬乳剂）</t>
  </si>
  <si>
    <t>卫福（400克/升萎锈·福美双悬浮种衣剂）</t>
  </si>
  <si>
    <t>铁证（10%氟氯·噻虫啉悬乳剂</t>
  </si>
  <si>
    <t>合计</t>
  </si>
  <si>
    <t>单价</t>
  </si>
  <si>
    <t>总资金</t>
  </si>
  <si>
    <t>区财政45%</t>
  </si>
  <si>
    <t>市财政25%（抗灾：市财政55%）</t>
  </si>
  <si>
    <t>县财政20%</t>
  </si>
  <si>
    <t>群众自筹10%</t>
  </si>
  <si>
    <t>草地贪夜蛾</t>
  </si>
  <si>
    <t>种衣剂</t>
  </si>
  <si>
    <t>杀菌剂</t>
  </si>
  <si>
    <t>合计</t>
  </si>
  <si>
    <t>4.5%高效氯氰菊酯乳油</t>
  </si>
  <si>
    <t>地虫杀星（3%辛硫磷颗粒剂）</t>
  </si>
  <si>
    <t>2%噻虫啉微囊悬浮剂</t>
  </si>
  <si>
    <t>万庆（350克/升吡虫啉悬浮剂）</t>
  </si>
  <si>
    <t>阿达克(20%啶虫脒可溶液剂)</t>
  </si>
  <si>
    <t>叫停（7.5%氯氟·吡虫啉悬浮剂）</t>
  </si>
  <si>
    <t>铁证（10%氟氯·噻虫啉悬乳剂</t>
  </si>
  <si>
    <t>优越（6%甲维·氟铃脲乳油）</t>
  </si>
  <si>
    <t>福奇（14%氯虫·高氯氟悬乳剂）</t>
  </si>
  <si>
    <t>奥拜瑞（32%戊唑。吡虫啉悬浮种衣剂）</t>
  </si>
  <si>
    <t>酷拉斯（27%苯醚·咯·噻虫悬浮种衣剂</t>
  </si>
  <si>
    <t>亮猛（16%高氯氟·噻虫嗪悬浮种衣剂）</t>
  </si>
  <si>
    <t>腾收（45%烯肟·苯·噻虫悬浮种衣剂）</t>
  </si>
  <si>
    <t>高巧（600克/升吡虫啉悬浮种衣剂</t>
  </si>
  <si>
    <t>扑力猛(2.5%灭菌唑悬浮种衣剂)</t>
  </si>
  <si>
    <t>卫福（400克/升萎锈·福美双悬浮种衣剂）</t>
  </si>
  <si>
    <t>立克秀（60克/升戊唑醇悬浮剂）</t>
  </si>
  <si>
    <t>大膘马（69克/升精噁唑禾草灵水乳剂）</t>
  </si>
  <si>
    <t>爱秀（5%唑啉草酯乳油）</t>
  </si>
  <si>
    <t>千里寻（48%甲·氯·双氟悬浮剂）</t>
  </si>
  <si>
    <t>防治面积（万斤）</t>
  </si>
  <si>
    <t>杀虫剂</t>
  </si>
  <si>
    <t>杀菌剂（种衣剂）</t>
  </si>
  <si>
    <t>除草剂</t>
  </si>
  <si>
    <t>防治面积（万亩）</t>
  </si>
  <si>
    <t>防治面积（万亩)</t>
  </si>
  <si>
    <t>防治面积(万亩）</t>
  </si>
  <si>
    <t>防治面积（万斤）</t>
  </si>
  <si>
    <t xml:space="preserve">  药名      县区 </t>
  </si>
  <si>
    <t>合计</t>
  </si>
  <si>
    <t>2021年拉萨市各县（区）常规农药需求表及计划防治面积</t>
  </si>
  <si>
    <t>2021年拉萨市各县（区）常规农药需求表(确定）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</si>
</sst>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0_ "/>
    <numFmt numFmtId="181" formatCode="0.00_ "/>
    <numFmt numFmtId="182" formatCode="0.0000_);[Red]\(0.0000\)"/>
    <numFmt numFmtId="183" formatCode="0.000_);[Red]\(0.000\)"/>
    <numFmt numFmtId="184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0"/>
      <name val="仿宋"/>
      <family val="3"/>
    </font>
    <font>
      <sz val="9"/>
      <name val="仿宋_GB2312"/>
      <family val="3"/>
    </font>
    <font>
      <sz val="12"/>
      <name val="仿宋"/>
      <family val="3"/>
    </font>
    <font>
      <b/>
      <sz val="9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9"/>
      <color indexed="10"/>
      <name val="仿宋_GB2312"/>
      <family val="3"/>
    </font>
    <font>
      <sz val="9"/>
      <color indexed="10"/>
      <name val="仿宋_GB2312"/>
      <family val="3"/>
    </font>
    <font>
      <sz val="12"/>
      <color indexed="10"/>
      <name val="宋体"/>
      <family val="0"/>
    </font>
    <font>
      <sz val="8"/>
      <color indexed="8"/>
      <name val="仿宋"/>
      <family val="3"/>
    </font>
    <font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b/>
      <sz val="12"/>
      <color indexed="1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"/>
      <family val="3"/>
    </font>
    <font>
      <b/>
      <sz val="8"/>
      <color indexed="8"/>
      <name val="仿宋"/>
      <family val="3"/>
    </font>
    <font>
      <b/>
      <sz val="9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b/>
      <sz val="9"/>
      <color rgb="FFFF0000"/>
      <name val="仿宋_GB2312"/>
      <family val="3"/>
    </font>
    <font>
      <sz val="9"/>
      <color rgb="FFFF0000"/>
      <name val="仿宋_GB2312"/>
      <family val="3"/>
    </font>
    <font>
      <sz val="12"/>
      <color rgb="FFFF0000"/>
      <name val="宋体"/>
      <family val="0"/>
    </font>
    <font>
      <sz val="8"/>
      <color theme="1"/>
      <name val="仿宋"/>
      <family val="3"/>
    </font>
    <font>
      <sz val="12"/>
      <color theme="1"/>
      <name val="宋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"/>
      <family val="3"/>
    </font>
    <font>
      <b/>
      <sz val="10"/>
      <color theme="1"/>
      <name val="仿宋_GB2312"/>
      <family val="3"/>
    </font>
    <font>
      <b/>
      <sz val="12"/>
      <color rgb="FFFF0000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"/>
      <family val="3"/>
    </font>
    <font>
      <b/>
      <sz val="8"/>
      <color theme="1"/>
      <name val="仿宋"/>
      <family val="3"/>
    </font>
    <font>
      <b/>
      <sz val="9"/>
      <color rgb="FFFF0000"/>
      <name val="宋体"/>
      <family val="0"/>
    </font>
    <font>
      <b/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4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41" applyFont="1" applyBorder="1" applyAlignment="1">
      <alignment horizontal="center" vertical="center" wrapText="1"/>
      <protection/>
    </xf>
    <xf numFmtId="0" fontId="52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26" fillId="0" borderId="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horizontal="center" vertical="center"/>
    </xf>
    <xf numFmtId="183" fontId="0" fillId="0" borderId="0" xfId="0" applyNumberFormat="1" applyBorder="1" applyAlignment="1">
      <alignment vertical="center"/>
    </xf>
    <xf numFmtId="0" fontId="56" fillId="0" borderId="10" xfId="40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40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41" applyFont="1" applyBorder="1" applyAlignment="1">
      <alignment horizontal="center" vertical="center" wrapText="1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0" fontId="57" fillId="0" borderId="10" xfId="0" applyNumberFormat="1" applyFont="1" applyFill="1" applyBorder="1" applyAlignment="1">
      <alignment horizontal="center" vertical="center"/>
    </xf>
    <xf numFmtId="184" fontId="29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0" fillId="0" borderId="10" xfId="40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61" fillId="0" borderId="10" xfId="40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40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41" applyFont="1" applyBorder="1" applyAlignment="1">
      <alignment horizontal="center" vertical="center" wrapText="1"/>
      <protection/>
    </xf>
    <xf numFmtId="0" fontId="61" fillId="0" borderId="10" xfId="4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184" fontId="63" fillId="0" borderId="0" xfId="0" applyNumberFormat="1" applyFont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184" fontId="2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83" fontId="3" fillId="0" borderId="12" xfId="42" applyNumberFormat="1" applyFont="1" applyBorder="1" applyAlignment="1">
      <alignment horizontal="center" vertical="center" wrapText="1"/>
      <protection/>
    </xf>
    <xf numFmtId="183" fontId="3" fillId="0" borderId="13" xfId="42" applyNumberFormat="1" applyFont="1" applyBorder="1" applyAlignment="1">
      <alignment horizontal="center" vertical="center" wrapText="1"/>
      <protection/>
    </xf>
    <xf numFmtId="183" fontId="3" fillId="0" borderId="14" xfId="42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3" fontId="29" fillId="0" borderId="0" xfId="0" applyNumberFormat="1" applyFont="1" applyBorder="1" applyAlignment="1">
      <alignment horizontal="center" vertical="center"/>
    </xf>
    <xf numFmtId="183" fontId="29" fillId="0" borderId="0" xfId="0" applyNumberFormat="1" applyFont="1" applyBorder="1" applyAlignment="1">
      <alignment horizontal="center" vertical="center" wrapText="1"/>
    </xf>
    <xf numFmtId="183" fontId="3" fillId="0" borderId="10" xfId="42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Alignment="1">
      <alignment vertical="center"/>
    </xf>
    <xf numFmtId="183" fontId="26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27" fillId="0" borderId="0" xfId="0" applyNumberFormat="1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zoomScale="115" zoomScaleNormal="115" zoomScaleSheetLayoutView="100" zoomScalePageLayoutView="0" workbookViewId="0" topLeftCell="A4">
      <selection activeCell="R16" sqref="R16"/>
    </sheetView>
  </sheetViews>
  <sheetFormatPr defaultColWidth="9.00390625" defaultRowHeight="26.25" customHeight="1"/>
  <cols>
    <col min="1" max="1" width="2.125" style="0" customWidth="1"/>
    <col min="2" max="2" width="5.25390625" style="0" customWidth="1"/>
    <col min="3" max="4" width="4.875" style="11" customWidth="1"/>
    <col min="5" max="5" width="3.75390625" style="0" customWidth="1"/>
    <col min="6" max="7" width="4.875" style="0" customWidth="1"/>
    <col min="8" max="8" width="4.875" style="11" customWidth="1"/>
    <col min="9" max="9" width="4.875" style="0" customWidth="1"/>
    <col min="10" max="10" width="4.50390625" style="0" customWidth="1"/>
    <col min="11" max="12" width="4.875" style="0" customWidth="1"/>
    <col min="13" max="15" width="4.50390625" style="0" customWidth="1"/>
    <col min="16" max="16" width="4.75390625" style="0" customWidth="1"/>
    <col min="17" max="18" width="4.875" style="11" customWidth="1"/>
    <col min="19" max="19" width="4.25390625" style="0" customWidth="1"/>
    <col min="20" max="20" width="4.125" style="0" customWidth="1"/>
    <col min="21" max="21" width="4.375" style="0" customWidth="1"/>
    <col min="22" max="23" width="4.875" style="11" customWidth="1"/>
    <col min="24" max="25" width="5.25390625" style="11" customWidth="1"/>
    <col min="26" max="26" width="6.75390625" style="0" customWidth="1"/>
    <col min="27" max="27" width="7.25390625" style="0" customWidth="1"/>
    <col min="28" max="28" width="8.125" style="0" customWidth="1"/>
    <col min="29" max="29" width="6.875" style="0" customWidth="1"/>
    <col min="30" max="30" width="7.25390625" style="0" customWidth="1"/>
  </cols>
  <sheetData>
    <row r="1" spans="1:30" ht="26.2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  <c r="AB1" s="68"/>
      <c r="AC1" s="68"/>
      <c r="AD1" s="68"/>
    </row>
    <row r="2" spans="18:25" ht="20.25" customHeight="1">
      <c r="R2" s="80" t="s">
        <v>37</v>
      </c>
      <c r="S2" s="80"/>
      <c r="T2" s="80"/>
      <c r="U2" s="80"/>
      <c r="V2" s="80"/>
      <c r="W2" s="80"/>
      <c r="X2" s="80"/>
      <c r="Y2" s="19"/>
    </row>
    <row r="3" spans="1:30" ht="32.25" customHeight="1">
      <c r="A3" s="86" t="s">
        <v>39</v>
      </c>
      <c r="B3" s="86"/>
      <c r="C3" s="79" t="s">
        <v>0</v>
      </c>
      <c r="D3" s="79"/>
      <c r="E3" s="79"/>
      <c r="F3" s="79"/>
      <c r="G3" s="79"/>
      <c r="H3" s="79"/>
      <c r="I3" s="79"/>
      <c r="J3" s="81" t="s">
        <v>32</v>
      </c>
      <c r="K3" s="81"/>
      <c r="L3" s="81" t="s">
        <v>14</v>
      </c>
      <c r="M3" s="82"/>
      <c r="N3" s="82"/>
      <c r="O3" s="82"/>
      <c r="P3" s="82"/>
      <c r="Q3" s="82"/>
      <c r="R3" s="82"/>
      <c r="S3" s="82"/>
      <c r="T3" s="81" t="s">
        <v>15</v>
      </c>
      <c r="U3" s="82"/>
      <c r="V3" s="79" t="s">
        <v>1</v>
      </c>
      <c r="W3" s="79"/>
      <c r="X3" s="79"/>
      <c r="Y3" s="72" t="s">
        <v>43</v>
      </c>
      <c r="Z3" s="72" t="s">
        <v>45</v>
      </c>
      <c r="AA3" s="90" t="s">
        <v>46</v>
      </c>
      <c r="AB3" s="69" t="s">
        <v>47</v>
      </c>
      <c r="AC3" s="69" t="s">
        <v>48</v>
      </c>
      <c r="AD3" s="69" t="s">
        <v>49</v>
      </c>
    </row>
    <row r="4" spans="1:30" ht="75" customHeight="1">
      <c r="A4" s="87"/>
      <c r="B4" s="87"/>
      <c r="C4" s="12" t="s">
        <v>30</v>
      </c>
      <c r="D4" s="13" t="s">
        <v>18</v>
      </c>
      <c r="E4" s="14" t="s">
        <v>19</v>
      </c>
      <c r="F4" s="13" t="s">
        <v>20</v>
      </c>
      <c r="G4" s="13" t="s">
        <v>31</v>
      </c>
      <c r="H4" s="13" t="s">
        <v>21</v>
      </c>
      <c r="I4" s="13" t="s">
        <v>42</v>
      </c>
      <c r="J4" s="13" t="s">
        <v>33</v>
      </c>
      <c r="K4" s="13" t="s">
        <v>40</v>
      </c>
      <c r="L4" s="13" t="s">
        <v>22</v>
      </c>
      <c r="M4" s="15" t="s">
        <v>23</v>
      </c>
      <c r="N4" s="15" t="s">
        <v>35</v>
      </c>
      <c r="O4" s="15" t="s">
        <v>36</v>
      </c>
      <c r="P4" s="15" t="s">
        <v>24</v>
      </c>
      <c r="Q4" s="16" t="s">
        <v>25</v>
      </c>
      <c r="R4" s="16" t="s">
        <v>41</v>
      </c>
      <c r="S4" s="13" t="s">
        <v>26</v>
      </c>
      <c r="T4" s="16" t="s">
        <v>2</v>
      </c>
      <c r="U4" s="17" t="s">
        <v>3</v>
      </c>
      <c r="V4" s="16" t="s">
        <v>27</v>
      </c>
      <c r="W4" s="16" t="s">
        <v>28</v>
      </c>
      <c r="X4" s="16" t="s">
        <v>29</v>
      </c>
      <c r="Y4" s="73"/>
      <c r="Z4" s="91"/>
      <c r="AA4" s="90"/>
      <c r="AB4" s="70"/>
      <c r="AC4" s="70"/>
      <c r="AD4" s="70"/>
    </row>
    <row r="5" spans="1:30" ht="27.75" customHeight="1">
      <c r="A5" s="77" t="s">
        <v>44</v>
      </c>
      <c r="B5" s="78"/>
      <c r="C5" s="54">
        <v>3.3</v>
      </c>
      <c r="D5" s="55">
        <v>0.6</v>
      </c>
      <c r="E5" s="56">
        <v>17</v>
      </c>
      <c r="F5" s="55">
        <v>12</v>
      </c>
      <c r="G5" s="55">
        <v>11</v>
      </c>
      <c r="H5" s="55">
        <v>12</v>
      </c>
      <c r="I5" s="55">
        <v>22</v>
      </c>
      <c r="J5" s="55">
        <v>22.5</v>
      </c>
      <c r="K5" s="55">
        <v>120</v>
      </c>
      <c r="L5" s="55">
        <v>47</v>
      </c>
      <c r="M5" s="57">
        <v>68</v>
      </c>
      <c r="N5" s="57">
        <v>23</v>
      </c>
      <c r="O5" s="57">
        <v>36</v>
      </c>
      <c r="P5" s="57">
        <v>68</v>
      </c>
      <c r="Q5" s="58">
        <v>32</v>
      </c>
      <c r="R5" s="58">
        <v>13.5</v>
      </c>
      <c r="S5" s="55">
        <v>44</v>
      </c>
      <c r="T5" s="58">
        <v>3.7</v>
      </c>
      <c r="U5" s="59">
        <v>33</v>
      </c>
      <c r="V5" s="58">
        <v>18.5</v>
      </c>
      <c r="W5" s="58">
        <v>33</v>
      </c>
      <c r="X5" s="58">
        <v>19.6</v>
      </c>
      <c r="Y5" s="74"/>
      <c r="Z5" s="92"/>
      <c r="AA5" s="90"/>
      <c r="AB5" s="71"/>
      <c r="AC5" s="71"/>
      <c r="AD5" s="71"/>
    </row>
    <row r="6" spans="1:30" s="8" customFormat="1" ht="26.25" customHeight="1">
      <c r="A6" s="93" t="s">
        <v>38</v>
      </c>
      <c r="B6" s="7" t="s">
        <v>4</v>
      </c>
      <c r="C6" s="21">
        <v>3</v>
      </c>
      <c r="D6" s="21"/>
      <c r="E6" s="21"/>
      <c r="F6" s="21"/>
      <c r="G6" s="21"/>
      <c r="H6" s="21"/>
      <c r="I6" s="21">
        <v>3</v>
      </c>
      <c r="J6" s="21"/>
      <c r="K6" s="21"/>
      <c r="L6" s="21"/>
      <c r="M6" s="22"/>
      <c r="N6" s="22"/>
      <c r="O6" s="22"/>
      <c r="P6" s="22"/>
      <c r="Q6" s="21"/>
      <c r="R6" s="21">
        <v>6</v>
      </c>
      <c r="S6" s="21"/>
      <c r="T6" s="21"/>
      <c r="U6" s="21"/>
      <c r="V6" s="21">
        <v>5</v>
      </c>
      <c r="W6" s="21">
        <v>5</v>
      </c>
      <c r="X6" s="21">
        <v>5</v>
      </c>
      <c r="Y6" s="20">
        <f>X6+W6+V6+U6+T6+S6+R6+Q6+P6+O6+N6+M6+L6+K6+J6+I6+H6+G6+F6+E6+D6+C6</f>
        <v>27</v>
      </c>
      <c r="Z6" s="25">
        <f>X6*X5+W6*W5+V6*V5+R6*R5+I6*I5+C6*C5</f>
        <v>512.4</v>
      </c>
      <c r="AA6" s="25">
        <f>Z6*0.45</f>
        <v>230.57999999999998</v>
      </c>
      <c r="AB6" s="25">
        <f>Z6*0.25</f>
        <v>128.1</v>
      </c>
      <c r="AC6" s="25">
        <f>Z6*0.2</f>
        <v>102.48</v>
      </c>
      <c r="AD6" s="25">
        <f>Z6*0.1</f>
        <v>51.24</v>
      </c>
    </row>
    <row r="7" spans="1:30" s="8" customFormat="1" ht="26.25" customHeight="1">
      <c r="A7" s="94"/>
      <c r="B7" s="7" t="s">
        <v>5</v>
      </c>
      <c r="C7" s="21">
        <v>1</v>
      </c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  <c r="Q7" s="21"/>
      <c r="R7" s="21">
        <v>0.48</v>
      </c>
      <c r="S7" s="21"/>
      <c r="T7" s="21"/>
      <c r="U7" s="21"/>
      <c r="V7" s="21">
        <v>4.51</v>
      </c>
      <c r="W7" s="21">
        <v>4.39</v>
      </c>
      <c r="X7" s="21">
        <v>3.22</v>
      </c>
      <c r="Y7" s="20">
        <f aca="true" t="shared" si="0" ref="Y7:Y16">X7+W7+V7+U7+T7+S7+R7+Q7+P7+O7+N7+M7+L7+K7+J7+I7+H7+G7+F7+E7+D7+C7</f>
        <v>13.6</v>
      </c>
      <c r="Z7" s="25">
        <f>X7*X5+W7*W5+V7*V5+R7*R5+C7*C5</f>
        <v>301.197</v>
      </c>
      <c r="AA7" s="25">
        <f aca="true" t="shared" si="1" ref="AA7:AA15">Z7*0.45</f>
        <v>135.53865000000002</v>
      </c>
      <c r="AB7" s="25">
        <f aca="true" t="shared" si="2" ref="AB7:AB14">Z7*0.25</f>
        <v>75.29925</v>
      </c>
      <c r="AC7" s="25">
        <f aca="true" t="shared" si="3" ref="AC7:AC14">Z7*0.2</f>
        <v>60.2394</v>
      </c>
      <c r="AD7" s="25">
        <f aca="true" t="shared" si="4" ref="AD7:AD14">Z7*0.1</f>
        <v>30.1197</v>
      </c>
    </row>
    <row r="8" spans="1:30" s="8" customFormat="1" ht="26.25" customHeight="1">
      <c r="A8" s="94"/>
      <c r="B8" s="7" t="s">
        <v>6</v>
      </c>
      <c r="C8" s="21">
        <v>4.5</v>
      </c>
      <c r="D8" s="21"/>
      <c r="E8" s="21"/>
      <c r="F8" s="21"/>
      <c r="G8" s="21"/>
      <c r="H8" s="21">
        <v>1</v>
      </c>
      <c r="I8" s="21">
        <v>1</v>
      </c>
      <c r="J8" s="21"/>
      <c r="K8" s="21"/>
      <c r="L8" s="21"/>
      <c r="M8" s="22"/>
      <c r="N8" s="22"/>
      <c r="O8" s="22">
        <v>0.5</v>
      </c>
      <c r="P8" s="22"/>
      <c r="Q8" s="21">
        <v>0.5</v>
      </c>
      <c r="R8" s="21">
        <v>4</v>
      </c>
      <c r="S8" s="21"/>
      <c r="T8" s="21"/>
      <c r="U8" s="21"/>
      <c r="V8" s="21"/>
      <c r="W8" s="21">
        <v>5</v>
      </c>
      <c r="X8" s="21">
        <v>5</v>
      </c>
      <c r="Y8" s="20">
        <f t="shared" si="0"/>
        <v>21.5</v>
      </c>
      <c r="Z8" s="25">
        <f>X8*X5+W8*W5+R8*R5+Q8*Q5+O8*O5+I8*I5+H8*H5+C8*C5</f>
        <v>399.85</v>
      </c>
      <c r="AA8" s="25">
        <f t="shared" si="1"/>
        <v>179.9325</v>
      </c>
      <c r="AB8" s="25">
        <f t="shared" si="2"/>
        <v>99.9625</v>
      </c>
      <c r="AC8" s="25">
        <f t="shared" si="3"/>
        <v>79.97000000000001</v>
      </c>
      <c r="AD8" s="25">
        <f t="shared" si="4"/>
        <v>39.98500000000001</v>
      </c>
    </row>
    <row r="9" spans="1:30" s="2" customFormat="1" ht="26.25" customHeight="1">
      <c r="A9" s="94"/>
      <c r="B9" s="7" t="s">
        <v>7</v>
      </c>
      <c r="C9" s="21">
        <v>0.8</v>
      </c>
      <c r="D9" s="21"/>
      <c r="E9" s="21"/>
      <c r="F9" s="21"/>
      <c r="G9" s="21"/>
      <c r="H9" s="21"/>
      <c r="I9" s="21"/>
      <c r="J9" s="21"/>
      <c r="K9" s="21"/>
      <c r="L9" s="21"/>
      <c r="M9" s="22"/>
      <c r="N9" s="22"/>
      <c r="O9" s="22"/>
      <c r="P9" s="22"/>
      <c r="Q9" s="21"/>
      <c r="R9" s="21"/>
      <c r="S9" s="21"/>
      <c r="T9" s="21"/>
      <c r="U9" s="21"/>
      <c r="V9" s="21">
        <v>0.1</v>
      </c>
      <c r="W9" s="21">
        <v>0.1</v>
      </c>
      <c r="X9" s="21"/>
      <c r="Y9" s="20">
        <f t="shared" si="0"/>
        <v>1</v>
      </c>
      <c r="Z9" s="25">
        <f>W9*W5+V9*V5+C9*C5</f>
        <v>7.790000000000001</v>
      </c>
      <c r="AA9" s="25">
        <f t="shared" si="1"/>
        <v>3.5055000000000005</v>
      </c>
      <c r="AB9" s="25">
        <f t="shared" si="2"/>
        <v>1.9475000000000002</v>
      </c>
      <c r="AC9" s="25">
        <f t="shared" si="3"/>
        <v>1.5580000000000003</v>
      </c>
      <c r="AD9" s="25">
        <f t="shared" si="4"/>
        <v>0.7790000000000001</v>
      </c>
    </row>
    <row r="10" spans="1:30" s="8" customFormat="1" ht="26.25" customHeight="1">
      <c r="A10" s="94"/>
      <c r="B10" s="7" t="s">
        <v>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1"/>
      <c r="R10" s="21">
        <v>0.02</v>
      </c>
      <c r="S10" s="21"/>
      <c r="T10" s="21"/>
      <c r="U10" s="21"/>
      <c r="V10" s="21">
        <v>0.38</v>
      </c>
      <c r="W10" s="21">
        <v>0.86</v>
      </c>
      <c r="X10" s="21">
        <v>0.41</v>
      </c>
      <c r="Y10" s="20">
        <f t="shared" si="0"/>
        <v>1.67</v>
      </c>
      <c r="Z10" s="25">
        <f>X10*X5+W10*W5+V10*V5+R10*R5</f>
        <v>43.716</v>
      </c>
      <c r="AA10" s="25">
        <f t="shared" si="1"/>
        <v>19.6722</v>
      </c>
      <c r="AB10" s="25">
        <f t="shared" si="2"/>
        <v>10.929</v>
      </c>
      <c r="AC10" s="25">
        <f t="shared" si="3"/>
        <v>8.7432</v>
      </c>
      <c r="AD10" s="25">
        <f t="shared" si="4"/>
        <v>4.3716</v>
      </c>
    </row>
    <row r="11" spans="1:30" s="8" customFormat="1" ht="26.25" customHeight="1">
      <c r="A11" s="94"/>
      <c r="B11" s="7" t="s">
        <v>9</v>
      </c>
      <c r="C11" s="21">
        <v>0.4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2"/>
      <c r="P11" s="22"/>
      <c r="Q11" s="21"/>
      <c r="R11" s="21">
        <v>0.5</v>
      </c>
      <c r="S11" s="21"/>
      <c r="T11" s="21"/>
      <c r="U11" s="21"/>
      <c r="V11" s="21"/>
      <c r="W11" s="21">
        <v>0.5</v>
      </c>
      <c r="X11" s="21"/>
      <c r="Y11" s="20">
        <f t="shared" si="0"/>
        <v>1.4</v>
      </c>
      <c r="Z11" s="25">
        <f>W11*W5+R11*R5+C11*C5</f>
        <v>24.57</v>
      </c>
      <c r="AA11" s="25">
        <f t="shared" si="1"/>
        <v>11.0565</v>
      </c>
      <c r="AB11" s="25">
        <f t="shared" si="2"/>
        <v>6.1425</v>
      </c>
      <c r="AC11" s="25">
        <f t="shared" si="3"/>
        <v>4.914000000000001</v>
      </c>
      <c r="AD11" s="25">
        <f t="shared" si="4"/>
        <v>2.4570000000000003</v>
      </c>
    </row>
    <row r="12" spans="1:30" s="8" customFormat="1" ht="26.25" customHeight="1">
      <c r="A12" s="94"/>
      <c r="B12" s="7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2"/>
      <c r="Q12" s="21"/>
      <c r="R12" s="21">
        <v>2.5</v>
      </c>
      <c r="S12" s="21"/>
      <c r="T12" s="21"/>
      <c r="U12" s="21">
        <v>0.5</v>
      </c>
      <c r="V12" s="21"/>
      <c r="W12" s="21">
        <v>0.5</v>
      </c>
      <c r="X12" s="21">
        <v>2.5</v>
      </c>
      <c r="Y12" s="20">
        <f t="shared" si="0"/>
        <v>6</v>
      </c>
      <c r="Z12" s="25">
        <f>X12*X5+W12*W5+U12*U5+R12*R5</f>
        <v>115.75</v>
      </c>
      <c r="AA12" s="25">
        <f t="shared" si="1"/>
        <v>52.0875</v>
      </c>
      <c r="AB12" s="25">
        <f t="shared" si="2"/>
        <v>28.9375</v>
      </c>
      <c r="AC12" s="25">
        <f t="shared" si="3"/>
        <v>23.150000000000002</v>
      </c>
      <c r="AD12" s="25">
        <f t="shared" si="4"/>
        <v>11.575000000000001</v>
      </c>
    </row>
    <row r="13" spans="1:30" s="8" customFormat="1" ht="26.25" customHeight="1">
      <c r="A13" s="94"/>
      <c r="B13" s="7" t="s">
        <v>11</v>
      </c>
      <c r="C13" s="21">
        <v>0.5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1"/>
      <c r="R13" s="21"/>
      <c r="S13" s="21"/>
      <c r="T13" s="21"/>
      <c r="U13" s="21"/>
      <c r="V13" s="21">
        <v>0.5</v>
      </c>
      <c r="W13" s="21">
        <v>2</v>
      </c>
      <c r="X13" s="21">
        <v>2</v>
      </c>
      <c r="Y13" s="20">
        <f t="shared" si="0"/>
        <v>5</v>
      </c>
      <c r="Z13" s="25">
        <f>X13*X5+W13*W5+V13*V5+C13*C5</f>
        <v>116.10000000000001</v>
      </c>
      <c r="AA13" s="25">
        <f t="shared" si="1"/>
        <v>52.245000000000005</v>
      </c>
      <c r="AB13" s="25">
        <f t="shared" si="2"/>
        <v>29.025000000000002</v>
      </c>
      <c r="AC13" s="25">
        <f t="shared" si="3"/>
        <v>23.220000000000002</v>
      </c>
      <c r="AD13" s="25">
        <f t="shared" si="4"/>
        <v>11.610000000000001</v>
      </c>
    </row>
    <row r="14" spans="1:30" s="8" customFormat="1" ht="26.25" customHeight="1">
      <c r="A14" s="94"/>
      <c r="B14" s="7" t="s">
        <v>12</v>
      </c>
      <c r="C14" s="21">
        <v>0.3</v>
      </c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1"/>
      <c r="R14" s="21">
        <v>1.5</v>
      </c>
      <c r="S14" s="21"/>
      <c r="T14" s="21"/>
      <c r="U14" s="21"/>
      <c r="V14" s="21"/>
      <c r="W14" s="21"/>
      <c r="X14" s="21">
        <v>0.5</v>
      </c>
      <c r="Y14" s="20">
        <v>2.3</v>
      </c>
      <c r="Z14" s="25">
        <f>X14*X5+R14*R5+C14*C5</f>
        <v>31.04</v>
      </c>
      <c r="AA14" s="25">
        <f t="shared" si="1"/>
        <v>13.968</v>
      </c>
      <c r="AB14" s="25">
        <f t="shared" si="2"/>
        <v>7.76</v>
      </c>
      <c r="AC14" s="25">
        <f t="shared" si="3"/>
        <v>6.208</v>
      </c>
      <c r="AD14" s="25">
        <f t="shared" si="4"/>
        <v>3.104</v>
      </c>
    </row>
    <row r="15" spans="1:30" s="2" customFormat="1" ht="26.25" customHeight="1">
      <c r="A15" s="95"/>
      <c r="B15" s="6" t="s">
        <v>16</v>
      </c>
      <c r="C15" s="21"/>
      <c r="D15" s="21"/>
      <c r="E15" s="21"/>
      <c r="F15" s="21">
        <v>1</v>
      </c>
      <c r="G15" s="21">
        <v>0.6</v>
      </c>
      <c r="H15" s="21"/>
      <c r="I15" s="21"/>
      <c r="J15" s="21"/>
      <c r="K15" s="21"/>
      <c r="L15" s="21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  <c r="X15" s="21"/>
      <c r="Y15" s="20">
        <f t="shared" si="0"/>
        <v>1.6</v>
      </c>
      <c r="Z15" s="25">
        <f>G15*G5+F15*F5</f>
        <v>18.6</v>
      </c>
      <c r="AA15" s="25">
        <f t="shared" si="1"/>
        <v>8.370000000000001</v>
      </c>
      <c r="AB15" s="25">
        <f>Z15*0.55</f>
        <v>10.230000000000002</v>
      </c>
      <c r="AC15" s="25"/>
      <c r="AD15" s="25"/>
    </row>
    <row r="16" spans="1:30" s="2" customFormat="1" ht="33.75" customHeight="1">
      <c r="A16" s="83" t="s">
        <v>13</v>
      </c>
      <c r="B16" s="84"/>
      <c r="C16" s="20">
        <f>C15+C14+C13+C12+C11+C10+C9+C8+C7+C6</f>
        <v>10.5</v>
      </c>
      <c r="D16" s="20">
        <f aca="true" t="shared" si="5" ref="D16:X16">D15+D14+D13+D12+D11+D10+D9+D8+D7+D6</f>
        <v>0</v>
      </c>
      <c r="E16" s="20">
        <f t="shared" si="5"/>
        <v>0</v>
      </c>
      <c r="F16" s="20">
        <f t="shared" si="5"/>
        <v>1</v>
      </c>
      <c r="G16" s="20">
        <f t="shared" si="5"/>
        <v>0.6</v>
      </c>
      <c r="H16" s="20">
        <f t="shared" si="5"/>
        <v>1</v>
      </c>
      <c r="I16" s="20">
        <f t="shared" si="5"/>
        <v>4</v>
      </c>
      <c r="J16" s="20">
        <f t="shared" si="5"/>
        <v>0</v>
      </c>
      <c r="K16" s="20">
        <f t="shared" si="5"/>
        <v>0</v>
      </c>
      <c r="L16" s="20">
        <f t="shared" si="5"/>
        <v>0</v>
      </c>
      <c r="M16" s="20">
        <f t="shared" si="5"/>
        <v>0</v>
      </c>
      <c r="N16" s="20">
        <f t="shared" si="5"/>
        <v>0</v>
      </c>
      <c r="O16" s="20">
        <f t="shared" si="5"/>
        <v>0.5</v>
      </c>
      <c r="P16" s="20">
        <f t="shared" si="5"/>
        <v>0</v>
      </c>
      <c r="Q16" s="20">
        <f t="shared" si="5"/>
        <v>0.5</v>
      </c>
      <c r="R16" s="20">
        <f t="shared" si="5"/>
        <v>15</v>
      </c>
      <c r="S16" s="20">
        <f t="shared" si="5"/>
        <v>0</v>
      </c>
      <c r="T16" s="20">
        <f t="shared" si="5"/>
        <v>0</v>
      </c>
      <c r="U16" s="20">
        <f t="shared" si="5"/>
        <v>0.5</v>
      </c>
      <c r="V16" s="20">
        <f t="shared" si="5"/>
        <v>10.49</v>
      </c>
      <c r="W16" s="20">
        <f t="shared" si="5"/>
        <v>18.35</v>
      </c>
      <c r="X16" s="20">
        <f t="shared" si="5"/>
        <v>18.630000000000003</v>
      </c>
      <c r="Y16" s="20">
        <f t="shared" si="0"/>
        <v>81.07</v>
      </c>
      <c r="Z16" s="25">
        <f>Z15+Z14+Z13+Z12+Z11+Z10+Z9+Z8+Z7+Z6</f>
        <v>1571.013</v>
      </c>
      <c r="AA16" s="25">
        <f>AA15+AA14+AA13+AA12+AA11+AA10+AA9+AA8+AA7+AA6</f>
        <v>706.95585</v>
      </c>
      <c r="AB16" s="25">
        <f>AB15+AB14+AB13+AB12+AB11+AB10+AB9+AB8+AB7+AB6</f>
        <v>398.33325</v>
      </c>
      <c r="AC16" s="25">
        <f>AC15+AC14+AC13+AC12+AC11+AC10+AC9+AC8+AC7+AC6</f>
        <v>310.48260000000005</v>
      </c>
      <c r="AD16" s="25">
        <f>AD15+AD14+AD13+AD12+AD11+AD10+AD9+AD8+AD7+AD6</f>
        <v>155.24130000000002</v>
      </c>
    </row>
    <row r="17" spans="1:25" s="2" customFormat="1" ht="10.5" customHeight="1">
      <c r="A17" s="3"/>
      <c r="B17" s="4"/>
      <c r="C17" s="9"/>
      <c r="D17" s="9"/>
      <c r="E17" s="5"/>
      <c r="F17" s="5"/>
      <c r="G17" s="5"/>
      <c r="H17" s="9"/>
      <c r="I17" s="5"/>
      <c r="J17" s="5"/>
      <c r="K17" s="5"/>
      <c r="L17" s="5"/>
      <c r="M17" s="5"/>
      <c r="N17" s="5"/>
      <c r="O17" s="5"/>
      <c r="P17" s="5"/>
      <c r="Q17" s="9"/>
      <c r="R17" s="9"/>
      <c r="S17" s="5"/>
      <c r="T17" s="5"/>
      <c r="U17" s="5"/>
      <c r="V17" s="9"/>
      <c r="W17" s="9"/>
      <c r="X17" s="9"/>
      <c r="Y17" s="9"/>
    </row>
    <row r="18" spans="3:30" ht="14.25" customHeight="1">
      <c r="C18" s="10"/>
      <c r="D18" s="10"/>
      <c r="E18" s="1"/>
      <c r="F18" s="1"/>
      <c r="G18" s="1"/>
      <c r="H18" s="10"/>
      <c r="I18" s="1"/>
      <c r="J18" s="1"/>
      <c r="K18" s="1"/>
      <c r="L18" s="1"/>
      <c r="M18" s="1"/>
      <c r="N18" s="1"/>
      <c r="O18" s="1"/>
      <c r="P18" s="1"/>
      <c r="Q18" s="10"/>
      <c r="R18" s="10"/>
      <c r="S18" s="75" t="s">
        <v>34</v>
      </c>
      <c r="T18" s="76"/>
      <c r="U18" s="76"/>
      <c r="V18" s="76"/>
      <c r="W18" s="76"/>
      <c r="X18" s="76"/>
      <c r="Y18" s="26"/>
      <c r="Z18" s="23"/>
      <c r="AA18" s="24"/>
      <c r="AB18" s="24"/>
      <c r="AC18" s="24"/>
      <c r="AD18" s="24"/>
    </row>
    <row r="19" spans="19:30" ht="21.75" customHeight="1">
      <c r="S19" s="85">
        <v>44182</v>
      </c>
      <c r="T19" s="76"/>
      <c r="U19" s="76"/>
      <c r="V19" s="76"/>
      <c r="W19" s="76"/>
      <c r="X19" s="76"/>
      <c r="Y19" s="18"/>
      <c r="Z19" s="23"/>
      <c r="AA19" s="24"/>
      <c r="AB19" s="24"/>
      <c r="AC19" s="24"/>
      <c r="AD19" s="24"/>
    </row>
    <row r="20" spans="24:31" ht="26.25" customHeight="1">
      <c r="X20" s="27"/>
      <c r="Y20" s="27"/>
      <c r="Z20" s="28"/>
      <c r="AA20" s="89"/>
      <c r="AB20" s="89"/>
      <c r="AC20" s="89"/>
      <c r="AD20" s="89"/>
      <c r="AE20" s="29"/>
    </row>
    <row r="21" spans="24:31" ht="26.25" customHeight="1">
      <c r="X21" s="27"/>
      <c r="Y21" s="27"/>
      <c r="Z21" s="30"/>
      <c r="AA21" s="88"/>
      <c r="AB21" s="88"/>
      <c r="AC21" s="88"/>
      <c r="AD21" s="88"/>
      <c r="AE21" s="29"/>
    </row>
    <row r="22" spans="24:31" ht="26.25" customHeight="1">
      <c r="X22" s="27"/>
      <c r="Y22" s="27"/>
      <c r="Z22" s="31"/>
      <c r="AA22" s="29"/>
      <c r="AB22" s="29"/>
      <c r="AC22" s="29"/>
      <c r="AD22" s="29"/>
      <c r="AE22" s="29"/>
    </row>
  </sheetData>
  <sheetProtection/>
  <mergeCells count="21">
    <mergeCell ref="AA21:AD21"/>
    <mergeCell ref="AA20:AD20"/>
    <mergeCell ref="AA3:AA5"/>
    <mergeCell ref="Z3:Z5"/>
    <mergeCell ref="A6:A15"/>
    <mergeCell ref="L3:S3"/>
    <mergeCell ref="A16:B16"/>
    <mergeCell ref="V3:X3"/>
    <mergeCell ref="S19:X19"/>
    <mergeCell ref="A3:B4"/>
    <mergeCell ref="T3:U3"/>
    <mergeCell ref="A1:AD1"/>
    <mergeCell ref="AB3:AB5"/>
    <mergeCell ref="AC3:AC5"/>
    <mergeCell ref="AD3:AD5"/>
    <mergeCell ref="Y3:Y5"/>
    <mergeCell ref="S18:X18"/>
    <mergeCell ref="A5:B5"/>
    <mergeCell ref="C3:I3"/>
    <mergeCell ref="R2:X2"/>
    <mergeCell ref="J3:K3"/>
  </mergeCells>
  <printOptions/>
  <pageMargins left="0.7480314960629921" right="0.7480314960629921" top="0.9448818897637796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A1" sqref="A1:IV16384"/>
    </sheetView>
  </sheetViews>
  <sheetFormatPr defaultColWidth="9.00390625" defaultRowHeight="26.25" customHeight="1"/>
  <cols>
    <col min="1" max="1" width="2.125" style="0" customWidth="1"/>
    <col min="2" max="2" width="5.25390625" style="0" customWidth="1"/>
    <col min="3" max="3" width="5.375" style="11" customWidth="1"/>
    <col min="4" max="4" width="4.125" style="11" customWidth="1"/>
    <col min="5" max="5" width="4.00390625" style="0" customWidth="1"/>
    <col min="6" max="7" width="5.375" style="0" customWidth="1"/>
    <col min="8" max="8" width="5.375" style="11" customWidth="1"/>
    <col min="9" max="9" width="5.375" style="0" customWidth="1"/>
    <col min="10" max="10" width="4.375" style="0" customWidth="1"/>
    <col min="11" max="11" width="4.00390625" style="0" customWidth="1"/>
    <col min="12" max="12" width="3.75390625" style="0" customWidth="1"/>
    <col min="13" max="13" width="4.50390625" style="0" customWidth="1"/>
    <col min="14" max="14" width="3.75390625" style="0" customWidth="1"/>
    <col min="15" max="16" width="5.375" style="0" customWidth="1"/>
    <col min="17" max="18" width="5.375" style="11" customWidth="1"/>
    <col min="19" max="21" width="5.375" style="0" customWidth="1"/>
    <col min="22" max="23" width="5.875" style="11" customWidth="1"/>
    <col min="24" max="24" width="6.00390625" style="11" customWidth="1"/>
    <col min="25" max="25" width="6.375" style="11" customWidth="1"/>
    <col min="26" max="26" width="7.625" style="0" customWidth="1"/>
    <col min="27" max="27" width="7.25390625" style="0" customWidth="1"/>
    <col min="28" max="28" width="8.125" style="0" customWidth="1"/>
    <col min="29" max="29" width="6.875" style="0" customWidth="1"/>
    <col min="30" max="30" width="7.25390625" style="0" customWidth="1"/>
  </cols>
  <sheetData>
    <row r="1" spans="1:30" ht="26.25" customHeigh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  <c r="AB1" s="68"/>
      <c r="AC1" s="68"/>
      <c r="AD1" s="68"/>
    </row>
    <row r="2" spans="18:25" ht="15.75" customHeight="1">
      <c r="R2" s="80" t="s">
        <v>37</v>
      </c>
      <c r="S2" s="80"/>
      <c r="T2" s="80"/>
      <c r="U2" s="80"/>
      <c r="V2" s="80"/>
      <c r="W2" s="80"/>
      <c r="X2" s="80"/>
      <c r="Y2" s="19"/>
    </row>
    <row r="3" spans="1:30" ht="24" customHeight="1">
      <c r="A3" s="86" t="s">
        <v>39</v>
      </c>
      <c r="B3" s="86"/>
      <c r="C3" s="79" t="s">
        <v>0</v>
      </c>
      <c r="D3" s="79"/>
      <c r="E3" s="79"/>
      <c r="F3" s="79"/>
      <c r="G3" s="79"/>
      <c r="H3" s="79"/>
      <c r="I3" s="79"/>
      <c r="J3" s="81" t="s">
        <v>50</v>
      </c>
      <c r="K3" s="81"/>
      <c r="L3" s="81" t="s">
        <v>51</v>
      </c>
      <c r="M3" s="96"/>
      <c r="N3" s="96"/>
      <c r="O3" s="96"/>
      <c r="P3" s="96"/>
      <c r="Q3" s="96"/>
      <c r="R3" s="96"/>
      <c r="S3" s="96"/>
      <c r="T3" s="81" t="s">
        <v>52</v>
      </c>
      <c r="U3" s="96"/>
      <c r="V3" s="79" t="s">
        <v>1</v>
      </c>
      <c r="W3" s="79"/>
      <c r="X3" s="79"/>
      <c r="Y3" s="72" t="s">
        <v>53</v>
      </c>
      <c r="Z3" s="72" t="s">
        <v>45</v>
      </c>
      <c r="AA3" s="90" t="s">
        <v>46</v>
      </c>
      <c r="AB3" s="69" t="s">
        <v>47</v>
      </c>
      <c r="AC3" s="69" t="s">
        <v>48</v>
      </c>
      <c r="AD3" s="69" t="s">
        <v>49</v>
      </c>
    </row>
    <row r="4" spans="1:30" ht="75" customHeight="1">
      <c r="A4" s="87"/>
      <c r="B4" s="87"/>
      <c r="C4" s="32" t="s">
        <v>54</v>
      </c>
      <c r="D4" s="33" t="s">
        <v>55</v>
      </c>
      <c r="E4" s="34" t="s">
        <v>56</v>
      </c>
      <c r="F4" s="33" t="s">
        <v>57</v>
      </c>
      <c r="G4" s="33" t="s">
        <v>58</v>
      </c>
      <c r="H4" s="33" t="s">
        <v>59</v>
      </c>
      <c r="I4" s="33" t="s">
        <v>60</v>
      </c>
      <c r="J4" s="33" t="s">
        <v>61</v>
      </c>
      <c r="K4" s="33" t="s">
        <v>62</v>
      </c>
      <c r="L4" s="33" t="s">
        <v>63</v>
      </c>
      <c r="M4" s="35" t="s">
        <v>64</v>
      </c>
      <c r="N4" s="35" t="s">
        <v>65</v>
      </c>
      <c r="O4" s="35" t="s">
        <v>66</v>
      </c>
      <c r="P4" s="35" t="s">
        <v>67</v>
      </c>
      <c r="Q4" s="36" t="s">
        <v>68</v>
      </c>
      <c r="R4" s="36" t="s">
        <v>69</v>
      </c>
      <c r="S4" s="33" t="s">
        <v>70</v>
      </c>
      <c r="T4" s="36" t="s">
        <v>2</v>
      </c>
      <c r="U4" s="37" t="s">
        <v>3</v>
      </c>
      <c r="V4" s="36" t="s">
        <v>71</v>
      </c>
      <c r="W4" s="36" t="s">
        <v>72</v>
      </c>
      <c r="X4" s="36" t="s">
        <v>73</v>
      </c>
      <c r="Y4" s="97"/>
      <c r="Z4" s="91"/>
      <c r="AA4" s="90"/>
      <c r="AB4" s="70"/>
      <c r="AC4" s="70"/>
      <c r="AD4" s="70"/>
    </row>
    <row r="5" spans="1:30" ht="27.75" customHeight="1">
      <c r="A5" s="77" t="s">
        <v>44</v>
      </c>
      <c r="B5" s="78"/>
      <c r="C5" s="32">
        <v>3.3</v>
      </c>
      <c r="D5" s="33">
        <v>0.6</v>
      </c>
      <c r="E5" s="34">
        <v>17</v>
      </c>
      <c r="F5" s="33">
        <v>12</v>
      </c>
      <c r="G5" s="33">
        <v>11</v>
      </c>
      <c r="H5" s="33">
        <v>12</v>
      </c>
      <c r="I5" s="33">
        <v>22</v>
      </c>
      <c r="J5" s="33">
        <v>22.5</v>
      </c>
      <c r="K5" s="33">
        <v>120</v>
      </c>
      <c r="L5" s="33">
        <v>47</v>
      </c>
      <c r="M5" s="35">
        <v>68</v>
      </c>
      <c r="N5" s="35">
        <v>23</v>
      </c>
      <c r="O5" s="35">
        <v>36</v>
      </c>
      <c r="P5" s="35">
        <v>68</v>
      </c>
      <c r="Q5" s="36">
        <v>32</v>
      </c>
      <c r="R5" s="36">
        <v>13.5</v>
      </c>
      <c r="S5" s="33">
        <v>44</v>
      </c>
      <c r="T5" s="36">
        <v>3.7</v>
      </c>
      <c r="U5" s="37">
        <v>33</v>
      </c>
      <c r="V5" s="36">
        <v>18.5</v>
      </c>
      <c r="W5" s="36">
        <v>33</v>
      </c>
      <c r="X5" s="36">
        <v>19.6</v>
      </c>
      <c r="Y5" s="98"/>
      <c r="Z5" s="92"/>
      <c r="AA5" s="90"/>
      <c r="AB5" s="71"/>
      <c r="AC5" s="71"/>
      <c r="AD5" s="71"/>
    </row>
    <row r="6" spans="1:30" s="8" customFormat="1" ht="25.5" customHeight="1">
      <c r="A6" s="93" t="s">
        <v>38</v>
      </c>
      <c r="B6" s="7" t="s">
        <v>4</v>
      </c>
      <c r="C6" s="38">
        <v>3</v>
      </c>
      <c r="D6" s="38"/>
      <c r="E6" s="38"/>
      <c r="F6" s="38"/>
      <c r="G6" s="38"/>
      <c r="H6" s="38"/>
      <c r="I6" s="38">
        <v>3</v>
      </c>
      <c r="J6" s="38"/>
      <c r="K6" s="38"/>
      <c r="L6" s="38"/>
      <c r="M6" s="40"/>
      <c r="N6" s="40"/>
      <c r="O6" s="40"/>
      <c r="P6" s="40"/>
      <c r="Q6" s="38"/>
      <c r="R6" s="38">
        <v>6</v>
      </c>
      <c r="S6" s="38"/>
      <c r="T6" s="38"/>
      <c r="U6" s="38"/>
      <c r="V6" s="38">
        <v>5</v>
      </c>
      <c r="W6" s="38">
        <v>5</v>
      </c>
      <c r="X6" s="38">
        <v>5</v>
      </c>
      <c r="Y6" s="38">
        <f>X6+W6+V6+U6+T6+S6+R6+Q6+P6+O6+N6+M6+L6+K6+J6+I6+H6+G6+F6+E6+D6+C6</f>
        <v>27</v>
      </c>
      <c r="Z6" s="39">
        <f>X6*X5+W6*W5+V6*V5+R6*R5+I6*I5+C6*C5</f>
        <v>512.4</v>
      </c>
      <c r="AA6" s="39">
        <f>Z6*0.45</f>
        <v>230.57999999999998</v>
      </c>
      <c r="AB6" s="39">
        <f>Z6*0.25</f>
        <v>128.1</v>
      </c>
      <c r="AC6" s="39">
        <f>Z6*0.2</f>
        <v>102.48</v>
      </c>
      <c r="AD6" s="39">
        <f>Z6*0.1</f>
        <v>51.24</v>
      </c>
    </row>
    <row r="7" spans="1:30" s="8" customFormat="1" ht="25.5" customHeight="1">
      <c r="A7" s="94"/>
      <c r="B7" s="7" t="s">
        <v>5</v>
      </c>
      <c r="C7" s="38">
        <v>1</v>
      </c>
      <c r="D7" s="38"/>
      <c r="E7" s="38"/>
      <c r="F7" s="38"/>
      <c r="G7" s="38"/>
      <c r="H7" s="38"/>
      <c r="I7" s="38"/>
      <c r="J7" s="38"/>
      <c r="K7" s="38"/>
      <c r="L7" s="38"/>
      <c r="M7" s="40"/>
      <c r="N7" s="40"/>
      <c r="O7" s="40"/>
      <c r="P7" s="40"/>
      <c r="Q7" s="38"/>
      <c r="R7" s="38">
        <v>0.48</v>
      </c>
      <c r="S7" s="38"/>
      <c r="T7" s="38"/>
      <c r="U7" s="38"/>
      <c r="V7" s="38">
        <v>4.51</v>
      </c>
      <c r="W7" s="38">
        <v>4.39</v>
      </c>
      <c r="X7" s="38">
        <v>3.22</v>
      </c>
      <c r="Y7" s="38">
        <f aca="true" t="shared" si="0" ref="Y7:Y16">X7+W7+V7+U7+T7+S7+R7+Q7+P7+O7+N7+M7+L7+K7+J7+I7+H7+G7+F7+E7+D7+C7</f>
        <v>13.6</v>
      </c>
      <c r="Z7" s="39">
        <f>X7*X5+W7*W5+V7*V5+R7*R5+C7*C5</f>
        <v>301.197</v>
      </c>
      <c r="AA7" s="39">
        <f aca="true" t="shared" si="1" ref="AA7:AA15">Z7*0.45</f>
        <v>135.53865000000002</v>
      </c>
      <c r="AB7" s="39">
        <f aca="true" t="shared" si="2" ref="AB7:AB14">Z7*0.25</f>
        <v>75.29925</v>
      </c>
      <c r="AC7" s="39">
        <f aca="true" t="shared" si="3" ref="AC7:AC14">Z7*0.2</f>
        <v>60.2394</v>
      </c>
      <c r="AD7" s="39">
        <f aca="true" t="shared" si="4" ref="AD7:AD14">Z7*0.1</f>
        <v>30.1197</v>
      </c>
    </row>
    <row r="8" spans="1:30" s="8" customFormat="1" ht="25.5" customHeight="1">
      <c r="A8" s="94"/>
      <c r="B8" s="7" t="s">
        <v>6</v>
      </c>
      <c r="C8" s="38">
        <v>4.5</v>
      </c>
      <c r="D8" s="38"/>
      <c r="E8" s="38"/>
      <c r="F8" s="38"/>
      <c r="G8" s="38"/>
      <c r="H8" s="38">
        <v>1</v>
      </c>
      <c r="I8" s="38">
        <v>1</v>
      </c>
      <c r="J8" s="38"/>
      <c r="K8" s="38"/>
      <c r="L8" s="38"/>
      <c r="M8" s="40"/>
      <c r="N8" s="40"/>
      <c r="O8" s="40">
        <v>0.5</v>
      </c>
      <c r="P8" s="40"/>
      <c r="Q8" s="38">
        <v>0.5</v>
      </c>
      <c r="R8" s="38">
        <v>4</v>
      </c>
      <c r="S8" s="38"/>
      <c r="T8" s="38"/>
      <c r="U8" s="38"/>
      <c r="V8" s="38"/>
      <c r="W8" s="38">
        <v>5</v>
      </c>
      <c r="X8" s="38">
        <v>5</v>
      </c>
      <c r="Y8" s="38">
        <f t="shared" si="0"/>
        <v>21.5</v>
      </c>
      <c r="Z8" s="39">
        <f>X8*X5+W8*W5+R8*R5+Q8*Q5+O8*O5+I8*I5+H8*H5+C8*C5</f>
        <v>399.85</v>
      </c>
      <c r="AA8" s="39">
        <f t="shared" si="1"/>
        <v>179.9325</v>
      </c>
      <c r="AB8" s="39">
        <f t="shared" si="2"/>
        <v>99.9625</v>
      </c>
      <c r="AC8" s="39">
        <f t="shared" si="3"/>
        <v>79.97000000000001</v>
      </c>
      <c r="AD8" s="39">
        <f t="shared" si="4"/>
        <v>39.98500000000001</v>
      </c>
    </row>
    <row r="9" spans="1:30" s="2" customFormat="1" ht="25.5" customHeight="1">
      <c r="A9" s="94"/>
      <c r="B9" s="7" t="s">
        <v>7</v>
      </c>
      <c r="C9" s="38">
        <v>0.8</v>
      </c>
      <c r="D9" s="38"/>
      <c r="E9" s="38"/>
      <c r="F9" s="38"/>
      <c r="G9" s="38"/>
      <c r="H9" s="38"/>
      <c r="I9" s="38"/>
      <c r="J9" s="38"/>
      <c r="K9" s="38"/>
      <c r="L9" s="38"/>
      <c r="M9" s="40"/>
      <c r="N9" s="40"/>
      <c r="O9" s="40"/>
      <c r="P9" s="40"/>
      <c r="Q9" s="38"/>
      <c r="R9" s="38"/>
      <c r="S9" s="38"/>
      <c r="T9" s="38"/>
      <c r="U9" s="38"/>
      <c r="V9" s="38">
        <v>0.1</v>
      </c>
      <c r="W9" s="38">
        <v>0.1</v>
      </c>
      <c r="X9" s="38"/>
      <c r="Y9" s="38">
        <f t="shared" si="0"/>
        <v>1</v>
      </c>
      <c r="Z9" s="39">
        <f>W9*W5+V9*V5+C9*C5</f>
        <v>7.790000000000001</v>
      </c>
      <c r="AA9" s="39">
        <f t="shared" si="1"/>
        <v>3.5055000000000005</v>
      </c>
      <c r="AB9" s="39">
        <f t="shared" si="2"/>
        <v>1.9475000000000002</v>
      </c>
      <c r="AC9" s="39">
        <f t="shared" si="3"/>
        <v>1.5580000000000003</v>
      </c>
      <c r="AD9" s="39">
        <f t="shared" si="4"/>
        <v>0.7790000000000001</v>
      </c>
    </row>
    <row r="10" spans="1:30" s="8" customFormat="1" ht="25.5" customHeight="1">
      <c r="A10" s="94"/>
      <c r="B10" s="7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40"/>
      <c r="O10" s="40"/>
      <c r="P10" s="40"/>
      <c r="Q10" s="38"/>
      <c r="R10" s="38">
        <v>0.02</v>
      </c>
      <c r="S10" s="38"/>
      <c r="T10" s="38"/>
      <c r="U10" s="38"/>
      <c r="V10" s="38">
        <v>0.38</v>
      </c>
      <c r="W10" s="38">
        <v>0.86</v>
      </c>
      <c r="X10" s="38">
        <v>0.41</v>
      </c>
      <c r="Y10" s="38">
        <f t="shared" si="0"/>
        <v>1.67</v>
      </c>
      <c r="Z10" s="39">
        <f>X10*X5+W10*W5+V10*V5+R10*R5</f>
        <v>43.716</v>
      </c>
      <c r="AA10" s="39">
        <f t="shared" si="1"/>
        <v>19.6722</v>
      </c>
      <c r="AB10" s="39">
        <f t="shared" si="2"/>
        <v>10.929</v>
      </c>
      <c r="AC10" s="39">
        <f t="shared" si="3"/>
        <v>8.7432</v>
      </c>
      <c r="AD10" s="39">
        <f t="shared" si="4"/>
        <v>4.3716</v>
      </c>
    </row>
    <row r="11" spans="1:30" s="8" customFormat="1" ht="25.5" customHeight="1">
      <c r="A11" s="94"/>
      <c r="B11" s="7" t="s">
        <v>9</v>
      </c>
      <c r="C11" s="38">
        <v>0.4</v>
      </c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38"/>
      <c r="R11" s="38">
        <v>0.5</v>
      </c>
      <c r="S11" s="38"/>
      <c r="T11" s="38"/>
      <c r="U11" s="38"/>
      <c r="V11" s="38"/>
      <c r="W11" s="38">
        <v>0.5</v>
      </c>
      <c r="X11" s="38"/>
      <c r="Y11" s="38">
        <f t="shared" si="0"/>
        <v>1.4</v>
      </c>
      <c r="Z11" s="39">
        <f>W11*W5+R11*R5+C11*C5</f>
        <v>24.57</v>
      </c>
      <c r="AA11" s="39">
        <f t="shared" si="1"/>
        <v>11.0565</v>
      </c>
      <c r="AB11" s="39">
        <f t="shared" si="2"/>
        <v>6.1425</v>
      </c>
      <c r="AC11" s="39">
        <f t="shared" si="3"/>
        <v>4.914000000000001</v>
      </c>
      <c r="AD11" s="39">
        <f t="shared" si="4"/>
        <v>2.4570000000000003</v>
      </c>
    </row>
    <row r="12" spans="1:30" s="8" customFormat="1" ht="25.5" customHeight="1">
      <c r="A12" s="94"/>
      <c r="B12" s="7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0"/>
      <c r="N12" s="40"/>
      <c r="O12" s="40"/>
      <c r="P12" s="40"/>
      <c r="Q12" s="38"/>
      <c r="R12" s="38">
        <v>2.5</v>
      </c>
      <c r="S12" s="38"/>
      <c r="T12" s="38"/>
      <c r="U12" s="38">
        <v>0.5</v>
      </c>
      <c r="V12" s="38"/>
      <c r="W12" s="38">
        <v>0.5</v>
      </c>
      <c r="X12" s="38">
        <v>2.5</v>
      </c>
      <c r="Y12" s="38">
        <f t="shared" si="0"/>
        <v>6</v>
      </c>
      <c r="Z12" s="39">
        <f>X12*X5+W12*W5+U12*U5+R12*R5</f>
        <v>115.75</v>
      </c>
      <c r="AA12" s="39">
        <f t="shared" si="1"/>
        <v>52.0875</v>
      </c>
      <c r="AB12" s="39">
        <f t="shared" si="2"/>
        <v>28.9375</v>
      </c>
      <c r="AC12" s="39">
        <f t="shared" si="3"/>
        <v>23.150000000000002</v>
      </c>
      <c r="AD12" s="39">
        <f t="shared" si="4"/>
        <v>11.575000000000001</v>
      </c>
    </row>
    <row r="13" spans="1:30" s="8" customFormat="1" ht="25.5" customHeight="1">
      <c r="A13" s="94"/>
      <c r="B13" s="7" t="s">
        <v>11</v>
      </c>
      <c r="C13" s="38">
        <v>0.5</v>
      </c>
      <c r="D13" s="38"/>
      <c r="E13" s="38"/>
      <c r="F13" s="38"/>
      <c r="G13" s="38"/>
      <c r="H13" s="38"/>
      <c r="I13" s="38"/>
      <c r="J13" s="38"/>
      <c r="K13" s="38"/>
      <c r="L13" s="38"/>
      <c r="M13" s="40"/>
      <c r="N13" s="40"/>
      <c r="O13" s="40"/>
      <c r="P13" s="40"/>
      <c r="Q13" s="38"/>
      <c r="R13" s="38"/>
      <c r="S13" s="38"/>
      <c r="T13" s="38"/>
      <c r="U13" s="38"/>
      <c r="V13" s="38">
        <v>0.5</v>
      </c>
      <c r="W13" s="38">
        <v>2</v>
      </c>
      <c r="X13" s="38">
        <v>2</v>
      </c>
      <c r="Y13" s="38">
        <f t="shared" si="0"/>
        <v>5</v>
      </c>
      <c r="Z13" s="39">
        <f>X13*X5+W13*W5+V13*V5+C13*C5</f>
        <v>116.10000000000001</v>
      </c>
      <c r="AA13" s="39">
        <f t="shared" si="1"/>
        <v>52.245000000000005</v>
      </c>
      <c r="AB13" s="39">
        <f t="shared" si="2"/>
        <v>29.025000000000002</v>
      </c>
      <c r="AC13" s="39">
        <f t="shared" si="3"/>
        <v>23.220000000000002</v>
      </c>
      <c r="AD13" s="39">
        <f t="shared" si="4"/>
        <v>11.610000000000001</v>
      </c>
    </row>
    <row r="14" spans="1:30" s="8" customFormat="1" ht="25.5" customHeight="1">
      <c r="A14" s="94"/>
      <c r="B14" s="7" t="s">
        <v>12</v>
      </c>
      <c r="C14" s="38">
        <v>0.3</v>
      </c>
      <c r="D14" s="38"/>
      <c r="E14" s="38"/>
      <c r="F14" s="38"/>
      <c r="G14" s="38"/>
      <c r="H14" s="38"/>
      <c r="I14" s="38"/>
      <c r="J14" s="38"/>
      <c r="K14" s="38"/>
      <c r="L14" s="38"/>
      <c r="M14" s="40"/>
      <c r="N14" s="40"/>
      <c r="O14" s="40"/>
      <c r="P14" s="40"/>
      <c r="Q14" s="38"/>
      <c r="R14" s="38">
        <v>1.5</v>
      </c>
      <c r="S14" s="38"/>
      <c r="T14" s="38"/>
      <c r="U14" s="38"/>
      <c r="V14" s="38"/>
      <c r="W14" s="38"/>
      <c r="X14" s="38">
        <v>0.5</v>
      </c>
      <c r="Y14" s="38">
        <f t="shared" si="0"/>
        <v>2.3</v>
      </c>
      <c r="Z14" s="39">
        <f>X14*X5+R14*R5+C14*C5</f>
        <v>31.04</v>
      </c>
      <c r="AA14" s="39">
        <f t="shared" si="1"/>
        <v>13.968</v>
      </c>
      <c r="AB14" s="39">
        <f t="shared" si="2"/>
        <v>7.76</v>
      </c>
      <c r="AC14" s="39">
        <f t="shared" si="3"/>
        <v>6.208</v>
      </c>
      <c r="AD14" s="39">
        <f t="shared" si="4"/>
        <v>3.104</v>
      </c>
    </row>
    <row r="15" spans="1:30" s="2" customFormat="1" ht="25.5" customHeight="1">
      <c r="A15" s="95"/>
      <c r="B15" s="6" t="s">
        <v>16</v>
      </c>
      <c r="C15" s="38"/>
      <c r="D15" s="38"/>
      <c r="E15" s="38"/>
      <c r="F15" s="38">
        <v>1</v>
      </c>
      <c r="G15" s="38">
        <v>0.6</v>
      </c>
      <c r="H15" s="38"/>
      <c r="I15" s="38"/>
      <c r="J15" s="38"/>
      <c r="K15" s="38"/>
      <c r="L15" s="38"/>
      <c r="M15" s="40"/>
      <c r="N15" s="40"/>
      <c r="O15" s="40"/>
      <c r="P15" s="40"/>
      <c r="Q15" s="38"/>
      <c r="R15" s="38"/>
      <c r="S15" s="38"/>
      <c r="T15" s="38"/>
      <c r="U15" s="38"/>
      <c r="V15" s="38"/>
      <c r="W15" s="38"/>
      <c r="X15" s="38"/>
      <c r="Y15" s="38">
        <f t="shared" si="0"/>
        <v>1.6</v>
      </c>
      <c r="Z15" s="39">
        <f>F15*F5+G15*G5</f>
        <v>18.6</v>
      </c>
      <c r="AA15" s="39">
        <f t="shared" si="1"/>
        <v>8.370000000000001</v>
      </c>
      <c r="AB15" s="39">
        <f>Z15*0.55</f>
        <v>10.230000000000002</v>
      </c>
      <c r="AC15" s="39"/>
      <c r="AD15" s="39"/>
    </row>
    <row r="16" spans="1:30" s="2" customFormat="1" ht="33.75" customHeight="1">
      <c r="A16" s="83" t="s">
        <v>13</v>
      </c>
      <c r="B16" s="84"/>
      <c r="C16" s="38">
        <f>C15+C14+C13+C12+C11+C10+C9+C8+C7+C6</f>
        <v>10.5</v>
      </c>
      <c r="D16" s="38">
        <f aca="true" t="shared" si="5" ref="D16:X16">D15+D14+D13+D12+D11+D10+D9+D8+D7+D6</f>
        <v>0</v>
      </c>
      <c r="E16" s="38">
        <f t="shared" si="5"/>
        <v>0</v>
      </c>
      <c r="F16" s="38">
        <f t="shared" si="5"/>
        <v>1</v>
      </c>
      <c r="G16" s="38">
        <f t="shared" si="5"/>
        <v>0.6</v>
      </c>
      <c r="H16" s="38">
        <f t="shared" si="5"/>
        <v>1</v>
      </c>
      <c r="I16" s="38">
        <f t="shared" si="5"/>
        <v>4</v>
      </c>
      <c r="J16" s="38">
        <f t="shared" si="5"/>
        <v>0</v>
      </c>
      <c r="K16" s="38">
        <f t="shared" si="5"/>
        <v>0</v>
      </c>
      <c r="L16" s="38">
        <f t="shared" si="5"/>
        <v>0</v>
      </c>
      <c r="M16" s="38">
        <f t="shared" si="5"/>
        <v>0</v>
      </c>
      <c r="N16" s="38">
        <f t="shared" si="5"/>
        <v>0</v>
      </c>
      <c r="O16" s="38">
        <f t="shared" si="5"/>
        <v>0.5</v>
      </c>
      <c r="P16" s="38">
        <f t="shared" si="5"/>
        <v>0</v>
      </c>
      <c r="Q16" s="38">
        <f t="shared" si="5"/>
        <v>0.5</v>
      </c>
      <c r="R16" s="38">
        <f t="shared" si="5"/>
        <v>15</v>
      </c>
      <c r="S16" s="38">
        <f t="shared" si="5"/>
        <v>0</v>
      </c>
      <c r="T16" s="38">
        <f t="shared" si="5"/>
        <v>0</v>
      </c>
      <c r="U16" s="38">
        <f t="shared" si="5"/>
        <v>0.5</v>
      </c>
      <c r="V16" s="38">
        <f t="shared" si="5"/>
        <v>10.49</v>
      </c>
      <c r="W16" s="38">
        <f t="shared" si="5"/>
        <v>18.35</v>
      </c>
      <c r="X16" s="38">
        <f t="shared" si="5"/>
        <v>18.630000000000003</v>
      </c>
      <c r="Y16" s="38">
        <f t="shared" si="0"/>
        <v>81.07</v>
      </c>
      <c r="Z16" s="39">
        <f>Z15+Z14+Z13+Z12+Z11+Z10+Z9+Z8+Z7+Z6</f>
        <v>1571.013</v>
      </c>
      <c r="AA16" s="39">
        <f>AA15+AA14+AA13+AA12+AA11+AA10+AA9+AA8+AA7+AA6</f>
        <v>706.95585</v>
      </c>
      <c r="AB16" s="39">
        <f>AB15+AB14+AB13+AB12+AB11+AB10+AB9+AB8+AB7+AB6</f>
        <v>398.33325</v>
      </c>
      <c r="AC16" s="39">
        <f>AC15+AC14+AC13+AC12+AC11+AC10+AC9+AC8+AC7+AC6</f>
        <v>310.48260000000005</v>
      </c>
      <c r="AD16" s="39">
        <f>AD15+AD14+AD13+AD12+AD11+AD10+AD9+AD8+AD7+AD6</f>
        <v>155.24130000000002</v>
      </c>
    </row>
    <row r="17" spans="1:25" s="2" customFormat="1" ht="10.5" customHeight="1">
      <c r="A17" s="3"/>
      <c r="B17" s="4"/>
      <c r="C17" s="9"/>
      <c r="D17" s="9"/>
      <c r="E17" s="5"/>
      <c r="F17" s="5"/>
      <c r="G17" s="5"/>
      <c r="H17" s="9"/>
      <c r="I17" s="5"/>
      <c r="J17" s="5"/>
      <c r="K17" s="5"/>
      <c r="L17" s="5"/>
      <c r="M17" s="5"/>
      <c r="N17" s="5"/>
      <c r="O17" s="5"/>
      <c r="P17" s="5"/>
      <c r="Q17" s="9"/>
      <c r="R17" s="9"/>
      <c r="S17" s="5"/>
      <c r="T17" s="5"/>
      <c r="U17" s="5"/>
      <c r="V17" s="9"/>
      <c r="W17" s="9"/>
      <c r="X17" s="9"/>
      <c r="Y17" s="9"/>
    </row>
    <row r="18" spans="3:30" ht="14.25" customHeight="1">
      <c r="C18" s="10"/>
      <c r="D18" s="10"/>
      <c r="E18" s="1"/>
      <c r="F18" s="1"/>
      <c r="G18" s="1"/>
      <c r="H18" s="10"/>
      <c r="I18" s="1"/>
      <c r="J18" s="1"/>
      <c r="K18" s="1"/>
      <c r="L18" s="1"/>
      <c r="M18" s="1"/>
      <c r="N18" s="1"/>
      <c r="O18" s="1"/>
      <c r="P18" s="1"/>
      <c r="Q18" s="10"/>
      <c r="R18" s="10"/>
      <c r="S18" s="75" t="s">
        <v>34</v>
      </c>
      <c r="T18" s="76"/>
      <c r="U18" s="76"/>
      <c r="V18" s="76"/>
      <c r="W18" s="76"/>
      <c r="X18" s="76"/>
      <c r="Y18" s="26"/>
      <c r="Z18" s="23"/>
      <c r="AA18" s="24"/>
      <c r="AB18" s="24"/>
      <c r="AC18" s="24"/>
      <c r="AD18" s="24"/>
    </row>
    <row r="19" spans="19:30" ht="21.75" customHeight="1">
      <c r="S19" s="85">
        <v>44182</v>
      </c>
      <c r="T19" s="76"/>
      <c r="U19" s="76"/>
      <c r="V19" s="76"/>
      <c r="W19" s="76"/>
      <c r="X19" s="76"/>
      <c r="Y19" s="18"/>
      <c r="Z19" s="23"/>
      <c r="AA19" s="24"/>
      <c r="AB19" s="24"/>
      <c r="AC19" s="24"/>
      <c r="AD19" s="24"/>
    </row>
    <row r="20" spans="24:31" ht="26.25" customHeight="1">
      <c r="X20" s="27"/>
      <c r="Y20" s="27"/>
      <c r="Z20" s="28"/>
      <c r="AA20" s="89"/>
      <c r="AB20" s="89"/>
      <c r="AC20" s="89"/>
      <c r="AD20" s="89"/>
      <c r="AE20" s="29"/>
    </row>
    <row r="21" spans="24:31" ht="26.25" customHeight="1">
      <c r="X21" s="27"/>
      <c r="Y21" s="27"/>
      <c r="Z21" s="30"/>
      <c r="AA21" s="88"/>
      <c r="AB21" s="88"/>
      <c r="AC21" s="88"/>
      <c r="AD21" s="88"/>
      <c r="AE21" s="29"/>
    </row>
    <row r="22" spans="24:31" ht="26.25" customHeight="1">
      <c r="X22" s="27"/>
      <c r="Y22" s="27"/>
      <c r="Z22" s="31"/>
      <c r="AA22" s="29"/>
      <c r="AB22" s="29"/>
      <c r="AC22" s="29"/>
      <c r="AD22" s="29"/>
      <c r="AE22" s="29"/>
    </row>
  </sheetData>
  <sheetProtection/>
  <mergeCells count="21">
    <mergeCell ref="A5:B5"/>
    <mergeCell ref="Y3:Y5"/>
    <mergeCell ref="A16:B16"/>
    <mergeCell ref="S18:X18"/>
    <mergeCell ref="S19:X19"/>
    <mergeCell ref="AA20:AD20"/>
    <mergeCell ref="A6:A15"/>
    <mergeCell ref="AA21:AD21"/>
    <mergeCell ref="AA3:AA5"/>
    <mergeCell ref="AB3:AB5"/>
    <mergeCell ref="AC3:AC5"/>
    <mergeCell ref="AD3:AD5"/>
    <mergeCell ref="Z3:Z5"/>
    <mergeCell ref="A1:AD1"/>
    <mergeCell ref="R2:X2"/>
    <mergeCell ref="A3:B4"/>
    <mergeCell ref="C3:I3"/>
    <mergeCell ref="J3:K3"/>
    <mergeCell ref="L3:S3"/>
    <mergeCell ref="T3:U3"/>
    <mergeCell ref="V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4">
      <selection activeCell="B4" sqref="A4:IV14"/>
    </sheetView>
  </sheetViews>
  <sheetFormatPr defaultColWidth="9.00390625" defaultRowHeight="26.25" customHeight="1"/>
  <cols>
    <col min="1" max="1" width="3.375" style="0" customWidth="1"/>
    <col min="2" max="2" width="5.25390625" style="0" customWidth="1"/>
    <col min="3" max="3" width="5.375" style="47" customWidth="1"/>
    <col min="4" max="4" width="5.375" style="45" customWidth="1"/>
    <col min="5" max="5" width="5.375" style="0" customWidth="1"/>
    <col min="6" max="6" width="5.375" style="48" customWidth="1"/>
    <col min="7" max="7" width="5.375" style="0" customWidth="1"/>
    <col min="8" max="8" width="5.375" style="48" customWidth="1"/>
    <col min="9" max="9" width="4.75390625" style="11" customWidth="1"/>
    <col min="10" max="10" width="3.75390625" style="45" customWidth="1"/>
    <col min="11" max="11" width="5.375" style="0" customWidth="1"/>
    <col min="12" max="12" width="5.375" style="48" customWidth="1"/>
    <col min="13" max="13" width="5.375" style="0" customWidth="1"/>
    <col min="14" max="14" width="5.375" style="48" customWidth="1"/>
    <col min="15" max="15" width="5.375" style="11" customWidth="1"/>
    <col min="16" max="16" width="5.375" style="45" customWidth="1"/>
    <col min="17" max="17" width="5.375" style="11" customWidth="1"/>
    <col min="18" max="18" width="5.375" style="48" customWidth="1"/>
    <col min="19" max="19" width="5.375" style="0" customWidth="1"/>
    <col min="20" max="20" width="5.375" style="48" customWidth="1"/>
    <col min="21" max="21" width="5.875" style="11" customWidth="1"/>
    <col min="22" max="22" width="5.875" style="45" customWidth="1"/>
    <col min="23" max="23" width="5.875" style="11" customWidth="1"/>
    <col min="24" max="24" width="5.875" style="45" customWidth="1"/>
    <col min="25" max="25" width="5.875" style="11" customWidth="1"/>
    <col min="26" max="26" width="6.00390625" style="45" customWidth="1"/>
  </cols>
  <sheetData>
    <row r="1" spans="1:26" ht="26.25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8" ht="26.25" customHeight="1">
      <c r="A2" s="101" t="s">
        <v>82</v>
      </c>
      <c r="B2" s="102"/>
      <c r="C2" s="100" t="s">
        <v>75</v>
      </c>
      <c r="D2" s="100"/>
      <c r="E2" s="100"/>
      <c r="F2" s="100"/>
      <c r="G2" s="100"/>
      <c r="H2" s="100"/>
      <c r="I2" s="100"/>
      <c r="J2" s="100"/>
      <c r="K2" s="100"/>
      <c r="L2" s="100"/>
      <c r="M2" s="100" t="s">
        <v>76</v>
      </c>
      <c r="N2" s="100"/>
      <c r="O2" s="100"/>
      <c r="P2" s="100"/>
      <c r="Q2" s="100"/>
      <c r="R2" s="100"/>
      <c r="S2" s="100"/>
      <c r="T2" s="100"/>
      <c r="U2" s="100" t="s">
        <v>77</v>
      </c>
      <c r="V2" s="100"/>
      <c r="W2" s="100"/>
      <c r="X2" s="100"/>
      <c r="Y2" s="100"/>
      <c r="Z2" s="100"/>
      <c r="AA2" s="99" t="s">
        <v>83</v>
      </c>
      <c r="AB2" s="41"/>
    </row>
    <row r="3" spans="1:28" ht="75" customHeight="1">
      <c r="A3" s="103"/>
      <c r="B3" s="104"/>
      <c r="C3" s="32" t="s">
        <v>30</v>
      </c>
      <c r="D3" s="51" t="s">
        <v>78</v>
      </c>
      <c r="E3" s="33" t="s">
        <v>20</v>
      </c>
      <c r="F3" s="52" t="s">
        <v>78</v>
      </c>
      <c r="G3" s="33" t="s">
        <v>31</v>
      </c>
      <c r="H3" s="51" t="s">
        <v>79</v>
      </c>
      <c r="I3" s="33" t="s">
        <v>21</v>
      </c>
      <c r="J3" s="51" t="s">
        <v>80</v>
      </c>
      <c r="K3" s="33" t="s">
        <v>42</v>
      </c>
      <c r="L3" s="51" t="s">
        <v>78</v>
      </c>
      <c r="M3" s="35" t="s">
        <v>36</v>
      </c>
      <c r="N3" s="51" t="s">
        <v>78</v>
      </c>
      <c r="O3" s="36" t="s">
        <v>25</v>
      </c>
      <c r="P3" s="51" t="s">
        <v>81</v>
      </c>
      <c r="Q3" s="36" t="s">
        <v>41</v>
      </c>
      <c r="R3" s="51" t="s">
        <v>81</v>
      </c>
      <c r="S3" s="37" t="s">
        <v>3</v>
      </c>
      <c r="T3" s="51" t="s">
        <v>74</v>
      </c>
      <c r="U3" s="36" t="s">
        <v>27</v>
      </c>
      <c r="V3" s="51" t="s">
        <v>74</v>
      </c>
      <c r="W3" s="36" t="s">
        <v>28</v>
      </c>
      <c r="X3" s="51" t="s">
        <v>74</v>
      </c>
      <c r="Y3" s="36" t="s">
        <v>29</v>
      </c>
      <c r="Z3" s="51" t="s">
        <v>74</v>
      </c>
      <c r="AA3" s="99"/>
      <c r="AB3" s="41"/>
    </row>
    <row r="4" spans="1:28" s="8" customFormat="1" ht="33" customHeight="1">
      <c r="A4" s="105" t="s">
        <v>38</v>
      </c>
      <c r="B4" s="7" t="s">
        <v>4</v>
      </c>
      <c r="C4" s="46">
        <v>3</v>
      </c>
      <c r="D4" s="38">
        <v>3</v>
      </c>
      <c r="E4" s="38"/>
      <c r="F4" s="38"/>
      <c r="G4" s="38"/>
      <c r="H4" s="38"/>
      <c r="I4" s="38"/>
      <c r="J4" s="38"/>
      <c r="K4" s="38">
        <v>3</v>
      </c>
      <c r="L4" s="38">
        <v>9.99</v>
      </c>
      <c r="M4" s="40"/>
      <c r="N4" s="40"/>
      <c r="O4" s="38"/>
      <c r="P4" s="38"/>
      <c r="Q4" s="38">
        <v>6</v>
      </c>
      <c r="R4" s="38">
        <v>300</v>
      </c>
      <c r="S4" s="38"/>
      <c r="T4" s="38"/>
      <c r="U4" s="38">
        <v>5</v>
      </c>
      <c r="V4" s="38">
        <v>6.25</v>
      </c>
      <c r="W4" s="38">
        <v>5</v>
      </c>
      <c r="X4" s="38">
        <v>6.25</v>
      </c>
      <c r="Y4" s="38">
        <v>5</v>
      </c>
      <c r="Z4" s="53">
        <v>6.25</v>
      </c>
      <c r="AA4" s="44">
        <f>Y4+W4+U4+S4+Q4+O4+M4+K4+I4+G4+E4+C4</f>
        <v>27</v>
      </c>
      <c r="AB4" s="42"/>
    </row>
    <row r="5" spans="1:28" s="8" customFormat="1" ht="33" customHeight="1">
      <c r="A5" s="105"/>
      <c r="B5" s="7" t="s">
        <v>5</v>
      </c>
      <c r="C5" s="46">
        <v>1</v>
      </c>
      <c r="D5" s="38">
        <v>1</v>
      </c>
      <c r="E5" s="38"/>
      <c r="F5" s="38"/>
      <c r="G5" s="38"/>
      <c r="H5" s="38"/>
      <c r="I5" s="38"/>
      <c r="J5" s="38"/>
      <c r="K5" s="38"/>
      <c r="L5" s="38"/>
      <c r="M5" s="40"/>
      <c r="N5" s="40"/>
      <c r="O5" s="38"/>
      <c r="P5" s="38"/>
      <c r="Q5" s="38">
        <v>0.48</v>
      </c>
      <c r="R5" s="38">
        <v>24</v>
      </c>
      <c r="S5" s="38"/>
      <c r="T5" s="38"/>
      <c r="U5" s="38">
        <v>4.51</v>
      </c>
      <c r="V5" s="38">
        <v>5.64</v>
      </c>
      <c r="W5" s="38">
        <v>4.39</v>
      </c>
      <c r="X5" s="38">
        <v>5.48</v>
      </c>
      <c r="Y5" s="38">
        <v>3.22</v>
      </c>
      <c r="Z5" s="53">
        <v>4.025</v>
      </c>
      <c r="AA5" s="44">
        <f aca="true" t="shared" si="0" ref="AA5:AA14">Y5+W5+U5+S5+Q5+O5+M5+K5+I5+G5+E5+C5</f>
        <v>13.6</v>
      </c>
      <c r="AB5" s="42"/>
    </row>
    <row r="6" spans="1:28" s="8" customFormat="1" ht="33" customHeight="1">
      <c r="A6" s="105"/>
      <c r="B6" s="7" t="s">
        <v>6</v>
      </c>
      <c r="C6" s="46">
        <v>4.5</v>
      </c>
      <c r="D6" s="38">
        <v>4.5</v>
      </c>
      <c r="E6" s="38"/>
      <c r="F6" s="38"/>
      <c r="G6" s="38"/>
      <c r="H6" s="38"/>
      <c r="I6" s="38">
        <v>1</v>
      </c>
      <c r="J6" s="38">
        <v>3</v>
      </c>
      <c r="K6" s="38">
        <v>1</v>
      </c>
      <c r="L6" s="38">
        <v>3.33</v>
      </c>
      <c r="M6" s="40">
        <v>0.5</v>
      </c>
      <c r="N6" s="40">
        <v>16.6</v>
      </c>
      <c r="O6" s="38">
        <v>0.5</v>
      </c>
      <c r="P6" s="38">
        <v>33.3</v>
      </c>
      <c r="Q6" s="38">
        <v>4</v>
      </c>
      <c r="R6" s="38">
        <v>200</v>
      </c>
      <c r="S6" s="38"/>
      <c r="T6" s="38"/>
      <c r="U6" s="38"/>
      <c r="V6" s="38"/>
      <c r="W6" s="38">
        <v>5</v>
      </c>
      <c r="X6" s="38">
        <v>6.25</v>
      </c>
      <c r="Y6" s="38">
        <v>5</v>
      </c>
      <c r="Z6" s="53">
        <v>6.25</v>
      </c>
      <c r="AA6" s="44">
        <f t="shared" si="0"/>
        <v>21.5</v>
      </c>
      <c r="AB6" s="42"/>
    </row>
    <row r="7" spans="1:28" s="2" customFormat="1" ht="33" customHeight="1">
      <c r="A7" s="105"/>
      <c r="B7" s="7" t="s">
        <v>7</v>
      </c>
      <c r="C7" s="46">
        <v>0.8</v>
      </c>
      <c r="D7" s="38">
        <v>0.8</v>
      </c>
      <c r="E7" s="38"/>
      <c r="F7" s="38"/>
      <c r="G7" s="38"/>
      <c r="H7" s="38"/>
      <c r="I7" s="38"/>
      <c r="J7" s="38"/>
      <c r="K7" s="38"/>
      <c r="L7" s="38"/>
      <c r="M7" s="40"/>
      <c r="N7" s="40"/>
      <c r="O7" s="38"/>
      <c r="P7" s="38"/>
      <c r="Q7" s="38"/>
      <c r="R7" s="38"/>
      <c r="S7" s="38"/>
      <c r="T7" s="38"/>
      <c r="U7" s="38">
        <v>0.1</v>
      </c>
      <c r="V7" s="38">
        <v>0.125</v>
      </c>
      <c r="W7" s="38">
        <v>0.1</v>
      </c>
      <c r="X7" s="38">
        <v>0.125</v>
      </c>
      <c r="Y7" s="38"/>
      <c r="Z7" s="53"/>
      <c r="AA7" s="44">
        <f t="shared" si="0"/>
        <v>1</v>
      </c>
      <c r="AB7" s="43"/>
    </row>
    <row r="8" spans="1:28" s="8" customFormat="1" ht="33" customHeight="1">
      <c r="A8" s="105"/>
      <c r="B8" s="7" t="s">
        <v>8</v>
      </c>
      <c r="C8" s="46"/>
      <c r="D8" s="38"/>
      <c r="E8" s="38"/>
      <c r="F8" s="38"/>
      <c r="G8" s="38"/>
      <c r="H8" s="38"/>
      <c r="I8" s="38"/>
      <c r="J8" s="38"/>
      <c r="K8" s="38"/>
      <c r="L8" s="38"/>
      <c r="M8" s="40"/>
      <c r="N8" s="40"/>
      <c r="O8" s="38"/>
      <c r="P8" s="38"/>
      <c r="Q8" s="38">
        <v>0.02</v>
      </c>
      <c r="R8" s="38">
        <v>1</v>
      </c>
      <c r="S8" s="38"/>
      <c r="T8" s="38"/>
      <c r="U8" s="38">
        <v>0.38</v>
      </c>
      <c r="V8" s="38">
        <v>0.48</v>
      </c>
      <c r="W8" s="38">
        <v>0.86</v>
      </c>
      <c r="X8" s="38">
        <v>1</v>
      </c>
      <c r="Y8" s="38">
        <v>0.41</v>
      </c>
      <c r="Z8" s="53">
        <v>0.512</v>
      </c>
      <c r="AA8" s="44">
        <f t="shared" si="0"/>
        <v>1.67</v>
      </c>
      <c r="AB8" s="42"/>
    </row>
    <row r="9" spans="1:28" s="8" customFormat="1" ht="33" customHeight="1">
      <c r="A9" s="105"/>
      <c r="B9" s="7" t="s">
        <v>9</v>
      </c>
      <c r="C9" s="46">
        <v>0.4</v>
      </c>
      <c r="D9" s="38">
        <v>0.4</v>
      </c>
      <c r="E9" s="38"/>
      <c r="F9" s="38"/>
      <c r="G9" s="38"/>
      <c r="H9" s="38"/>
      <c r="I9" s="38"/>
      <c r="J9" s="38"/>
      <c r="K9" s="38"/>
      <c r="L9" s="38"/>
      <c r="M9" s="40"/>
      <c r="N9" s="40"/>
      <c r="O9" s="38"/>
      <c r="P9" s="38"/>
      <c r="Q9" s="38">
        <v>0.5</v>
      </c>
      <c r="R9" s="38">
        <v>25</v>
      </c>
      <c r="S9" s="38"/>
      <c r="T9" s="38"/>
      <c r="U9" s="38"/>
      <c r="V9" s="38"/>
      <c r="W9" s="38">
        <v>0.5</v>
      </c>
      <c r="X9" s="38">
        <v>0.625</v>
      </c>
      <c r="Y9" s="38"/>
      <c r="Z9" s="53"/>
      <c r="AA9" s="44">
        <f t="shared" si="0"/>
        <v>1.4</v>
      </c>
      <c r="AB9" s="42"/>
    </row>
    <row r="10" spans="1:28" s="8" customFormat="1" ht="33" customHeight="1">
      <c r="A10" s="105"/>
      <c r="B10" s="7" t="s">
        <v>10</v>
      </c>
      <c r="C10" s="46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40"/>
      <c r="O10" s="38"/>
      <c r="P10" s="38"/>
      <c r="Q10" s="38">
        <v>2.5</v>
      </c>
      <c r="R10" s="38">
        <v>125</v>
      </c>
      <c r="S10" s="38">
        <v>0.5</v>
      </c>
      <c r="T10" s="38">
        <v>1.5</v>
      </c>
      <c r="U10" s="38"/>
      <c r="V10" s="38"/>
      <c r="W10" s="38">
        <v>0.5</v>
      </c>
      <c r="X10" s="38">
        <v>0.625</v>
      </c>
      <c r="Y10" s="38">
        <v>2.5</v>
      </c>
      <c r="Z10" s="53">
        <v>3.125</v>
      </c>
      <c r="AA10" s="44">
        <f t="shared" si="0"/>
        <v>6</v>
      </c>
      <c r="AB10" s="42"/>
    </row>
    <row r="11" spans="1:28" s="8" customFormat="1" ht="33" customHeight="1">
      <c r="A11" s="105"/>
      <c r="B11" s="7" t="s">
        <v>11</v>
      </c>
      <c r="C11" s="46">
        <v>0.5</v>
      </c>
      <c r="D11" s="38">
        <v>0.5</v>
      </c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38"/>
      <c r="P11" s="38"/>
      <c r="Q11" s="38"/>
      <c r="R11" s="38"/>
      <c r="S11" s="38"/>
      <c r="T11" s="38"/>
      <c r="U11" s="38">
        <v>0.5</v>
      </c>
      <c r="V11" s="38">
        <v>0.625</v>
      </c>
      <c r="W11" s="38">
        <v>2</v>
      </c>
      <c r="X11" s="38">
        <v>2.5</v>
      </c>
      <c r="Y11" s="38">
        <v>2</v>
      </c>
      <c r="Z11" s="53">
        <v>2.5</v>
      </c>
      <c r="AA11" s="44">
        <f t="shared" si="0"/>
        <v>5</v>
      </c>
      <c r="AB11" s="42"/>
    </row>
    <row r="12" spans="1:28" s="8" customFormat="1" ht="33" customHeight="1">
      <c r="A12" s="105"/>
      <c r="B12" s="7" t="s">
        <v>12</v>
      </c>
      <c r="C12" s="46">
        <v>0.3</v>
      </c>
      <c r="D12" s="38">
        <v>0.3</v>
      </c>
      <c r="E12" s="38"/>
      <c r="F12" s="38"/>
      <c r="G12" s="38"/>
      <c r="H12" s="38"/>
      <c r="I12" s="38"/>
      <c r="J12" s="38"/>
      <c r="K12" s="38"/>
      <c r="L12" s="38"/>
      <c r="M12" s="40"/>
      <c r="N12" s="40"/>
      <c r="O12" s="38"/>
      <c r="P12" s="38"/>
      <c r="Q12" s="38">
        <v>1.5</v>
      </c>
      <c r="R12" s="38">
        <v>75</v>
      </c>
      <c r="S12" s="38"/>
      <c r="T12" s="38"/>
      <c r="U12" s="38"/>
      <c r="V12" s="38"/>
      <c r="W12" s="38"/>
      <c r="X12" s="38"/>
      <c r="Y12" s="38">
        <v>0.5</v>
      </c>
      <c r="Z12" s="53">
        <v>0.625</v>
      </c>
      <c r="AA12" s="44">
        <f t="shared" si="0"/>
        <v>2.3</v>
      </c>
      <c r="AB12" s="42"/>
    </row>
    <row r="13" spans="1:28" s="2" customFormat="1" ht="33" customHeight="1">
      <c r="A13" s="105"/>
      <c r="B13" s="6" t="s">
        <v>16</v>
      </c>
      <c r="C13" s="46"/>
      <c r="D13" s="38"/>
      <c r="E13" s="38">
        <v>1</v>
      </c>
      <c r="F13" s="38">
        <v>1.25</v>
      </c>
      <c r="G13" s="38">
        <v>0.6</v>
      </c>
      <c r="H13" s="38">
        <v>0.75</v>
      </c>
      <c r="I13" s="38"/>
      <c r="J13" s="38"/>
      <c r="K13" s="38"/>
      <c r="L13" s="38"/>
      <c r="M13" s="40"/>
      <c r="N13" s="4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53"/>
      <c r="AA13" s="44">
        <f t="shared" si="0"/>
        <v>1.6</v>
      </c>
      <c r="AB13" s="43"/>
    </row>
    <row r="14" spans="1:28" s="2" customFormat="1" ht="33" customHeight="1">
      <c r="A14" s="83" t="s">
        <v>13</v>
      </c>
      <c r="B14" s="84"/>
      <c r="C14" s="46">
        <f>C13+C12+C11+C10+C9+C8+C7+C6+C5+C4</f>
        <v>10.5</v>
      </c>
      <c r="D14" s="38">
        <v>10.5</v>
      </c>
      <c r="E14" s="38">
        <f aca="true" t="shared" si="1" ref="E14:W14">E13+E12+E11+E10+E9+E8+E7+E6+E5+E4</f>
        <v>1</v>
      </c>
      <c r="F14" s="38">
        <v>1.25</v>
      </c>
      <c r="G14" s="38">
        <f t="shared" si="1"/>
        <v>0.6</v>
      </c>
      <c r="H14" s="38">
        <v>0.75</v>
      </c>
      <c r="I14" s="38">
        <f t="shared" si="1"/>
        <v>1</v>
      </c>
      <c r="J14" s="38">
        <v>3</v>
      </c>
      <c r="K14" s="38">
        <f t="shared" si="1"/>
        <v>4</v>
      </c>
      <c r="L14" s="38">
        <v>13.32</v>
      </c>
      <c r="M14" s="38">
        <f t="shared" si="1"/>
        <v>0.5</v>
      </c>
      <c r="N14" s="38">
        <v>16.6</v>
      </c>
      <c r="O14" s="38">
        <f t="shared" si="1"/>
        <v>0.5</v>
      </c>
      <c r="P14" s="38">
        <v>33.3</v>
      </c>
      <c r="Q14" s="38">
        <f t="shared" si="1"/>
        <v>15</v>
      </c>
      <c r="R14" s="38">
        <f>R13+R12+R11+R10+R9+R8+R7+R6+R5+R4</f>
        <v>750</v>
      </c>
      <c r="S14" s="38">
        <f t="shared" si="1"/>
        <v>0.5</v>
      </c>
      <c r="T14" s="38">
        <v>1.5</v>
      </c>
      <c r="U14" s="38">
        <f t="shared" si="1"/>
        <v>10.49</v>
      </c>
      <c r="V14" s="38">
        <v>13.11</v>
      </c>
      <c r="W14" s="38">
        <f t="shared" si="1"/>
        <v>18.35</v>
      </c>
      <c r="X14" s="38">
        <v>22.94</v>
      </c>
      <c r="Y14" s="38">
        <f>Y13+Y12+Y11+Y10+Y9+Y8+Y7+Y6+Y5+Y4</f>
        <v>18.630000000000003</v>
      </c>
      <c r="Z14" s="49">
        <v>23.28</v>
      </c>
      <c r="AA14" s="44">
        <f t="shared" si="0"/>
        <v>81.07</v>
      </c>
      <c r="AB14" s="43"/>
    </row>
    <row r="15" spans="1:26" s="2" customFormat="1" ht="10.5" customHeight="1">
      <c r="A15" s="3"/>
      <c r="B15" s="4"/>
      <c r="C15" s="10"/>
      <c r="D15" s="9"/>
      <c r="E15" s="5"/>
      <c r="F15" s="5"/>
      <c r="G15" s="5"/>
      <c r="H15" s="5"/>
      <c r="I15" s="9"/>
      <c r="J15" s="9"/>
      <c r="K15" s="5"/>
      <c r="L15" s="5"/>
      <c r="M15" s="5"/>
      <c r="N15" s="5"/>
      <c r="O15" s="9"/>
      <c r="P15" s="9"/>
      <c r="Q15" s="9"/>
      <c r="R15" s="5"/>
      <c r="S15" s="5"/>
      <c r="T15" s="5"/>
      <c r="U15" s="9"/>
      <c r="V15" s="9"/>
      <c r="W15" s="9"/>
      <c r="X15" s="9"/>
      <c r="Y15" s="9"/>
      <c r="Z15" s="9"/>
    </row>
    <row r="16" spans="3:26" ht="14.25" customHeight="1">
      <c r="C16" s="10"/>
      <c r="D16" s="9"/>
      <c r="E16" s="1"/>
      <c r="F16" s="5"/>
      <c r="G16" s="1"/>
      <c r="H16" s="5"/>
      <c r="I16" s="10"/>
      <c r="J16" s="9"/>
      <c r="K16" s="1"/>
      <c r="L16" s="5"/>
      <c r="M16" s="1"/>
      <c r="N16" s="5"/>
      <c r="O16" s="10"/>
      <c r="P16" s="9"/>
      <c r="Q16" s="10"/>
      <c r="R16" s="75" t="s">
        <v>34</v>
      </c>
      <c r="S16" s="76"/>
      <c r="T16" s="76"/>
      <c r="U16" s="76"/>
      <c r="V16" s="76"/>
      <c r="W16" s="76"/>
      <c r="X16" s="76"/>
      <c r="Y16" s="76"/>
      <c r="Z16" s="76"/>
    </row>
    <row r="17" spans="18:26" ht="21.75" customHeight="1">
      <c r="R17" s="85">
        <v>44182</v>
      </c>
      <c r="S17" s="76"/>
      <c r="T17" s="76"/>
      <c r="U17" s="76"/>
      <c r="V17" s="76"/>
      <c r="W17" s="76"/>
      <c r="X17" s="76"/>
      <c r="Y17" s="76"/>
      <c r="Z17" s="76"/>
    </row>
    <row r="18" spans="26:27" ht="26.25" customHeight="1">
      <c r="Z18" s="50"/>
      <c r="AA18" s="29"/>
    </row>
    <row r="19" spans="26:27" ht="26.25" customHeight="1">
      <c r="Z19" s="50"/>
      <c r="AA19" s="29"/>
    </row>
    <row r="20" spans="26:27" ht="26.25" customHeight="1">
      <c r="Z20" s="50"/>
      <c r="AA20" s="29"/>
    </row>
  </sheetData>
  <sheetProtection/>
  <mergeCells count="10">
    <mergeCell ref="AA2:AA3"/>
    <mergeCell ref="A1:Z1"/>
    <mergeCell ref="A14:B14"/>
    <mergeCell ref="R16:Z16"/>
    <mergeCell ref="R17:Z17"/>
    <mergeCell ref="C2:L2"/>
    <mergeCell ref="M2:T2"/>
    <mergeCell ref="U2:Z2"/>
    <mergeCell ref="A2:B3"/>
    <mergeCell ref="A4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1">
      <selection activeCell="AF4" sqref="AF4"/>
    </sheetView>
  </sheetViews>
  <sheetFormatPr defaultColWidth="9.00390625" defaultRowHeight="26.25" customHeight="1"/>
  <cols>
    <col min="1" max="1" width="3.875" style="0" customWidth="1"/>
    <col min="2" max="2" width="5.25390625" style="0" customWidth="1"/>
    <col min="3" max="3" width="6.00390625" style="47" customWidth="1"/>
    <col min="4" max="4" width="4.875" style="47" customWidth="1"/>
    <col min="5" max="5" width="3.75390625" style="0" customWidth="1"/>
    <col min="6" max="7" width="4.875" style="0" customWidth="1"/>
    <col min="8" max="8" width="4.875" style="47" customWidth="1"/>
    <col min="9" max="9" width="4.875" style="0" customWidth="1"/>
    <col min="10" max="10" width="4.50390625" style="0" customWidth="1"/>
    <col min="11" max="12" width="4.875" style="0" customWidth="1"/>
    <col min="13" max="15" width="4.50390625" style="0" customWidth="1"/>
    <col min="16" max="16" width="4.75390625" style="0" customWidth="1"/>
    <col min="17" max="17" width="4.875" style="47" customWidth="1"/>
    <col min="18" max="18" width="6.50390625" style="47" customWidth="1"/>
    <col min="19" max="19" width="4.25390625" style="0" customWidth="1"/>
    <col min="20" max="20" width="4.125" style="0" customWidth="1"/>
    <col min="21" max="21" width="4.375" style="0" customWidth="1"/>
    <col min="22" max="23" width="4.875" style="47" customWidth="1"/>
    <col min="24" max="24" width="5.50390625" style="47" customWidth="1"/>
    <col min="25" max="25" width="6.125" style="47" customWidth="1"/>
    <col min="26" max="26" width="6.75390625" style="0" customWidth="1"/>
    <col min="27" max="30" width="8.75390625" style="109" customWidth="1"/>
    <col min="31" max="31" width="11.50390625" style="0" bestFit="1" customWidth="1"/>
  </cols>
  <sheetData>
    <row r="1" spans="1:30" ht="26.25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  <c r="AA1" s="68"/>
      <c r="AB1" s="68"/>
      <c r="AC1" s="68"/>
      <c r="AD1" s="68"/>
    </row>
    <row r="2" spans="18:25" ht="13.5" customHeight="1">
      <c r="R2" s="80" t="s">
        <v>37</v>
      </c>
      <c r="S2" s="80"/>
      <c r="T2" s="80"/>
      <c r="U2" s="80"/>
      <c r="V2" s="80"/>
      <c r="W2" s="80"/>
      <c r="X2" s="80"/>
      <c r="Y2" s="19"/>
    </row>
    <row r="3" spans="1:30" ht="24.75" customHeight="1">
      <c r="A3" s="86" t="s">
        <v>39</v>
      </c>
      <c r="B3" s="86"/>
      <c r="C3" s="79" t="s">
        <v>0</v>
      </c>
      <c r="D3" s="79"/>
      <c r="E3" s="79"/>
      <c r="F3" s="79"/>
      <c r="G3" s="79"/>
      <c r="H3" s="79"/>
      <c r="I3" s="79"/>
      <c r="J3" s="81" t="s">
        <v>32</v>
      </c>
      <c r="K3" s="81"/>
      <c r="L3" s="81" t="s">
        <v>14</v>
      </c>
      <c r="M3" s="82"/>
      <c r="N3" s="82"/>
      <c r="O3" s="82"/>
      <c r="P3" s="82"/>
      <c r="Q3" s="82"/>
      <c r="R3" s="82"/>
      <c r="S3" s="82"/>
      <c r="T3" s="81" t="s">
        <v>15</v>
      </c>
      <c r="U3" s="82"/>
      <c r="V3" s="79" t="s">
        <v>1</v>
      </c>
      <c r="W3" s="79"/>
      <c r="X3" s="79"/>
      <c r="Y3" s="72" t="s">
        <v>43</v>
      </c>
      <c r="Z3" s="72" t="s">
        <v>45</v>
      </c>
      <c r="AA3" s="90" t="s">
        <v>46</v>
      </c>
      <c r="AB3" s="69" t="s">
        <v>47</v>
      </c>
      <c r="AC3" s="69" t="s">
        <v>48</v>
      </c>
      <c r="AD3" s="69" t="s">
        <v>49</v>
      </c>
    </row>
    <row r="4" spans="1:30" ht="111" customHeight="1">
      <c r="A4" s="87"/>
      <c r="B4" s="87"/>
      <c r="C4" s="12" t="s">
        <v>30</v>
      </c>
      <c r="D4" s="13" t="s">
        <v>18</v>
      </c>
      <c r="E4" s="14" t="s">
        <v>19</v>
      </c>
      <c r="F4" s="13" t="s">
        <v>20</v>
      </c>
      <c r="G4" s="13" t="s">
        <v>31</v>
      </c>
      <c r="H4" s="13" t="s">
        <v>21</v>
      </c>
      <c r="I4" s="13" t="s">
        <v>42</v>
      </c>
      <c r="J4" s="13" t="s">
        <v>33</v>
      </c>
      <c r="K4" s="13" t="s">
        <v>40</v>
      </c>
      <c r="L4" s="13" t="s">
        <v>22</v>
      </c>
      <c r="M4" s="15" t="s">
        <v>23</v>
      </c>
      <c r="N4" s="15" t="s">
        <v>35</v>
      </c>
      <c r="O4" s="15" t="s">
        <v>36</v>
      </c>
      <c r="P4" s="15" t="s">
        <v>24</v>
      </c>
      <c r="Q4" s="16" t="s">
        <v>25</v>
      </c>
      <c r="R4" s="16" t="s">
        <v>41</v>
      </c>
      <c r="S4" s="13" t="s">
        <v>26</v>
      </c>
      <c r="T4" s="16" t="s">
        <v>2</v>
      </c>
      <c r="U4" s="17" t="s">
        <v>3</v>
      </c>
      <c r="V4" s="16" t="s">
        <v>27</v>
      </c>
      <c r="W4" s="16" t="s">
        <v>28</v>
      </c>
      <c r="X4" s="16" t="s">
        <v>29</v>
      </c>
      <c r="Y4" s="73"/>
      <c r="Z4" s="91"/>
      <c r="AA4" s="90"/>
      <c r="AB4" s="70"/>
      <c r="AC4" s="70"/>
      <c r="AD4" s="70"/>
    </row>
    <row r="5" spans="1:30" ht="27.75" customHeight="1">
      <c r="A5" s="77" t="s">
        <v>44</v>
      </c>
      <c r="B5" s="78"/>
      <c r="C5" s="54">
        <v>3</v>
      </c>
      <c r="D5" s="55">
        <v>0.6</v>
      </c>
      <c r="E5" s="56">
        <v>17</v>
      </c>
      <c r="F5" s="55">
        <v>12</v>
      </c>
      <c r="G5" s="55">
        <v>11</v>
      </c>
      <c r="H5" s="55">
        <v>12</v>
      </c>
      <c r="I5" s="55">
        <v>22</v>
      </c>
      <c r="J5" s="55">
        <v>22.5</v>
      </c>
      <c r="K5" s="55">
        <v>120</v>
      </c>
      <c r="L5" s="55">
        <v>47</v>
      </c>
      <c r="M5" s="57">
        <v>68</v>
      </c>
      <c r="N5" s="57">
        <v>23</v>
      </c>
      <c r="O5" s="57">
        <v>36</v>
      </c>
      <c r="P5" s="57">
        <v>68</v>
      </c>
      <c r="Q5" s="58">
        <v>32</v>
      </c>
      <c r="R5" s="58">
        <v>13.5</v>
      </c>
      <c r="S5" s="55">
        <v>44</v>
      </c>
      <c r="T5" s="58">
        <v>3.7</v>
      </c>
      <c r="U5" s="59">
        <v>33</v>
      </c>
      <c r="V5" s="58">
        <v>18.5</v>
      </c>
      <c r="W5" s="58">
        <v>33</v>
      </c>
      <c r="X5" s="58">
        <v>19.6</v>
      </c>
      <c r="Y5" s="74"/>
      <c r="Z5" s="92"/>
      <c r="AA5" s="90"/>
      <c r="AB5" s="71"/>
      <c r="AC5" s="71"/>
      <c r="AD5" s="71"/>
    </row>
    <row r="6" spans="1:31" s="60" customFormat="1" ht="26.25" customHeight="1">
      <c r="A6" s="93" t="s">
        <v>38</v>
      </c>
      <c r="B6" s="7" t="s">
        <v>4</v>
      </c>
      <c r="C6" s="62">
        <v>5</v>
      </c>
      <c r="D6" s="62"/>
      <c r="E6" s="62"/>
      <c r="F6" s="62"/>
      <c r="G6" s="62"/>
      <c r="H6" s="62"/>
      <c r="I6" s="62">
        <v>1</v>
      </c>
      <c r="J6" s="62"/>
      <c r="K6" s="62"/>
      <c r="L6" s="62"/>
      <c r="M6" s="63"/>
      <c r="N6" s="63"/>
      <c r="O6" s="63"/>
      <c r="P6" s="63"/>
      <c r="Q6" s="62"/>
      <c r="R6" s="62">
        <v>6</v>
      </c>
      <c r="S6" s="62"/>
      <c r="T6" s="62"/>
      <c r="U6" s="62"/>
      <c r="V6" s="62">
        <v>5</v>
      </c>
      <c r="W6" s="62">
        <v>4</v>
      </c>
      <c r="X6" s="62">
        <v>6</v>
      </c>
      <c r="Y6" s="62">
        <f>X6+W6+V6+U6+T6+S6+R6+Q6+P6+O6+N6+M6+L6+K6+J6+I6+H6+G6+F6+E6+D6+C6</f>
        <v>27</v>
      </c>
      <c r="Z6" s="64">
        <f>X6*X5+W6*W5+V6*V5+U6*U5+R6*R5+I6*I5+C6*C5</f>
        <v>460.1</v>
      </c>
      <c r="AA6" s="110">
        <f>Z6*0.45</f>
        <v>207.04500000000002</v>
      </c>
      <c r="AB6" s="110">
        <f>Z6*0.25</f>
        <v>115.025</v>
      </c>
      <c r="AC6" s="110">
        <f>Z6*0.2</f>
        <v>92.02000000000001</v>
      </c>
      <c r="AD6" s="110">
        <f>Z6*0.1</f>
        <v>46.010000000000005</v>
      </c>
      <c r="AE6" s="61"/>
    </row>
    <row r="7" spans="1:31" s="60" customFormat="1" ht="26.25" customHeight="1">
      <c r="A7" s="94"/>
      <c r="B7" s="7" t="s">
        <v>5</v>
      </c>
      <c r="C7" s="62">
        <v>1</v>
      </c>
      <c r="D7" s="62"/>
      <c r="E7" s="62"/>
      <c r="F7" s="62"/>
      <c r="G7" s="62"/>
      <c r="H7" s="62"/>
      <c r="I7" s="62"/>
      <c r="J7" s="62"/>
      <c r="K7" s="62"/>
      <c r="L7" s="62"/>
      <c r="M7" s="63"/>
      <c r="N7" s="63"/>
      <c r="O7" s="63"/>
      <c r="P7" s="63"/>
      <c r="Q7" s="62"/>
      <c r="R7" s="62">
        <v>0.5</v>
      </c>
      <c r="S7" s="62"/>
      <c r="T7" s="62"/>
      <c r="U7" s="62"/>
      <c r="V7" s="62">
        <v>4.5</v>
      </c>
      <c r="W7" s="62">
        <v>4.4</v>
      </c>
      <c r="X7" s="62">
        <v>3.2</v>
      </c>
      <c r="Y7" s="62">
        <f aca="true" t="shared" si="0" ref="Y7:Y15">X7+W7+V7+U7+T7+S7+R7+Q7+P7+O7+N7+M7+L7+K7+J7+I7+H7+G7+F7+E7+D7+C7</f>
        <v>13.600000000000001</v>
      </c>
      <c r="Z7" s="64">
        <f>X7*X5+W7*W5+V7*V5+R7*R5+C7*C5</f>
        <v>300.92</v>
      </c>
      <c r="AA7" s="110">
        <f aca="true" t="shared" si="1" ref="AA7:AA14">Z7*0.45</f>
        <v>135.41400000000002</v>
      </c>
      <c r="AB7" s="110">
        <f aca="true" t="shared" si="2" ref="AB7:AB14">Z7*0.25</f>
        <v>75.23</v>
      </c>
      <c r="AC7" s="110">
        <f aca="true" t="shared" si="3" ref="AC7:AC14">Z7*0.2</f>
        <v>60.184000000000005</v>
      </c>
      <c r="AD7" s="110">
        <f aca="true" t="shared" si="4" ref="AD7:AD14">Z7*0.1</f>
        <v>30.092000000000002</v>
      </c>
      <c r="AE7" s="61"/>
    </row>
    <row r="8" spans="1:31" s="60" customFormat="1" ht="26.25" customHeight="1">
      <c r="A8" s="94"/>
      <c r="B8" s="7" t="s">
        <v>6</v>
      </c>
      <c r="C8" s="62">
        <v>4.5</v>
      </c>
      <c r="D8" s="62"/>
      <c r="E8" s="62"/>
      <c r="F8" s="62"/>
      <c r="G8" s="62"/>
      <c r="H8" s="62">
        <v>1</v>
      </c>
      <c r="I8" s="62">
        <v>1</v>
      </c>
      <c r="J8" s="62"/>
      <c r="K8" s="62"/>
      <c r="L8" s="62"/>
      <c r="M8" s="63"/>
      <c r="N8" s="63"/>
      <c r="O8" s="63">
        <v>0.5</v>
      </c>
      <c r="P8" s="63"/>
      <c r="Q8" s="62">
        <v>0.5</v>
      </c>
      <c r="R8" s="62">
        <v>4</v>
      </c>
      <c r="S8" s="62"/>
      <c r="T8" s="62"/>
      <c r="U8" s="62"/>
      <c r="V8" s="62"/>
      <c r="W8" s="62">
        <v>5</v>
      </c>
      <c r="X8" s="62">
        <v>5</v>
      </c>
      <c r="Y8" s="62">
        <f t="shared" si="0"/>
        <v>21.5</v>
      </c>
      <c r="Z8" s="64">
        <f>X8*X5+W8*W5+R8*R5+Q8*Q5+O8*O5+I8*I5+H8*H5+C8*C5</f>
        <v>398.5</v>
      </c>
      <c r="AA8" s="110">
        <f t="shared" si="1"/>
        <v>179.32500000000002</v>
      </c>
      <c r="AB8" s="110">
        <f t="shared" si="2"/>
        <v>99.625</v>
      </c>
      <c r="AC8" s="110">
        <f t="shared" si="3"/>
        <v>79.7</v>
      </c>
      <c r="AD8" s="110">
        <f t="shared" si="4"/>
        <v>39.85</v>
      </c>
      <c r="AE8" s="61"/>
    </row>
    <row r="9" spans="1:31" s="60" customFormat="1" ht="26.25" customHeight="1">
      <c r="A9" s="94"/>
      <c r="B9" s="7" t="s">
        <v>7</v>
      </c>
      <c r="C9" s="62">
        <v>1</v>
      </c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2"/>
      <c r="R9" s="62">
        <v>0.5</v>
      </c>
      <c r="S9" s="62"/>
      <c r="T9" s="62"/>
      <c r="U9" s="62"/>
      <c r="V9" s="62"/>
      <c r="W9" s="62">
        <v>0.1</v>
      </c>
      <c r="X9" s="62">
        <v>0.1</v>
      </c>
      <c r="Y9" s="62">
        <f t="shared" si="0"/>
        <v>1.7</v>
      </c>
      <c r="Z9" s="64">
        <f>X9*X5+W9*W5+R9*R5+C9*C5</f>
        <v>15.010000000000002</v>
      </c>
      <c r="AA9" s="110">
        <f t="shared" si="1"/>
        <v>6.754500000000001</v>
      </c>
      <c r="AB9" s="110">
        <f t="shared" si="2"/>
        <v>3.7525000000000004</v>
      </c>
      <c r="AC9" s="110">
        <f t="shared" si="3"/>
        <v>3.0020000000000007</v>
      </c>
      <c r="AD9" s="110">
        <f t="shared" si="4"/>
        <v>1.5010000000000003</v>
      </c>
      <c r="AE9" s="61"/>
    </row>
    <row r="10" spans="1:31" s="60" customFormat="1" ht="26.25" customHeight="1">
      <c r="A10" s="94"/>
      <c r="B10" s="7" t="s">
        <v>8</v>
      </c>
      <c r="C10" s="62">
        <v>0.02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3"/>
      <c r="O10" s="63"/>
      <c r="P10" s="63"/>
      <c r="Q10" s="62"/>
      <c r="R10" s="62">
        <v>0.02</v>
      </c>
      <c r="S10" s="62"/>
      <c r="T10" s="62"/>
      <c r="U10" s="62"/>
      <c r="V10" s="62">
        <v>0.38</v>
      </c>
      <c r="W10" s="62">
        <v>0.88</v>
      </c>
      <c r="X10" s="62">
        <v>0.4</v>
      </c>
      <c r="Y10" s="62">
        <f t="shared" si="0"/>
        <v>1.7000000000000002</v>
      </c>
      <c r="Z10" s="64">
        <f>X10*X5+W10*W5+V10*V5+R10*R5+C10*C5</f>
        <v>44.24000000000001</v>
      </c>
      <c r="AA10" s="110">
        <f t="shared" si="1"/>
        <v>19.908000000000005</v>
      </c>
      <c r="AB10" s="110">
        <f t="shared" si="2"/>
        <v>11.060000000000002</v>
      </c>
      <c r="AC10" s="110">
        <f t="shared" si="3"/>
        <v>8.848000000000003</v>
      </c>
      <c r="AD10" s="110">
        <f t="shared" si="4"/>
        <v>4.424000000000001</v>
      </c>
      <c r="AE10" s="61"/>
    </row>
    <row r="11" spans="1:31" s="60" customFormat="1" ht="26.25" customHeight="1">
      <c r="A11" s="94"/>
      <c r="B11" s="7" t="s">
        <v>9</v>
      </c>
      <c r="C11" s="62">
        <v>0.4</v>
      </c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2"/>
      <c r="R11" s="62"/>
      <c r="S11" s="62"/>
      <c r="T11" s="62"/>
      <c r="U11" s="62"/>
      <c r="V11" s="62"/>
      <c r="W11" s="62">
        <v>0.5</v>
      </c>
      <c r="X11" s="62">
        <v>0.5</v>
      </c>
      <c r="Y11" s="62">
        <f t="shared" si="0"/>
        <v>1.4</v>
      </c>
      <c r="Z11" s="64">
        <f>X11*X5+W11*W5+C11*C5</f>
        <v>27.5</v>
      </c>
      <c r="AA11" s="110">
        <f t="shared" si="1"/>
        <v>12.375</v>
      </c>
      <c r="AB11" s="110">
        <f t="shared" si="2"/>
        <v>6.875</v>
      </c>
      <c r="AC11" s="110">
        <f t="shared" si="3"/>
        <v>5.5</v>
      </c>
      <c r="AD11" s="110">
        <f t="shared" si="4"/>
        <v>2.75</v>
      </c>
      <c r="AE11" s="61"/>
    </row>
    <row r="12" spans="1:31" s="60" customFormat="1" ht="26.25" customHeight="1">
      <c r="A12" s="94"/>
      <c r="B12" s="7" t="s">
        <v>10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3"/>
      <c r="O12" s="63"/>
      <c r="P12" s="63"/>
      <c r="Q12" s="62"/>
      <c r="R12" s="62">
        <v>2.5</v>
      </c>
      <c r="S12" s="62"/>
      <c r="T12" s="62"/>
      <c r="U12" s="62">
        <v>0.5</v>
      </c>
      <c r="V12" s="62"/>
      <c r="W12" s="62">
        <v>0.5</v>
      </c>
      <c r="X12" s="62">
        <v>2.5</v>
      </c>
      <c r="Y12" s="62">
        <f t="shared" si="0"/>
        <v>6</v>
      </c>
      <c r="Z12" s="64">
        <f>X12*X5+W12*W5+U12*U5+R12*R5</f>
        <v>115.75</v>
      </c>
      <c r="AA12" s="110">
        <f t="shared" si="1"/>
        <v>52.0875</v>
      </c>
      <c r="AB12" s="110">
        <f t="shared" si="2"/>
        <v>28.9375</v>
      </c>
      <c r="AC12" s="110">
        <f t="shared" si="3"/>
        <v>23.150000000000002</v>
      </c>
      <c r="AD12" s="110">
        <f t="shared" si="4"/>
        <v>11.575000000000001</v>
      </c>
      <c r="AE12" s="61"/>
    </row>
    <row r="13" spans="1:31" s="60" customFormat="1" ht="26.25" customHeight="1">
      <c r="A13" s="94"/>
      <c r="B13" s="7" t="s">
        <v>11</v>
      </c>
      <c r="C13" s="62">
        <v>0.5</v>
      </c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2"/>
      <c r="R13" s="62"/>
      <c r="S13" s="62"/>
      <c r="T13" s="62"/>
      <c r="U13" s="62"/>
      <c r="V13" s="62">
        <v>0.5</v>
      </c>
      <c r="W13" s="62">
        <v>2</v>
      </c>
      <c r="X13" s="62">
        <v>2</v>
      </c>
      <c r="Y13" s="62">
        <f t="shared" si="0"/>
        <v>5</v>
      </c>
      <c r="Z13" s="64">
        <f>X13*X5+W13*W5+V13*V5+C13*C5</f>
        <v>115.95</v>
      </c>
      <c r="AA13" s="110">
        <f t="shared" si="1"/>
        <v>52.1775</v>
      </c>
      <c r="AB13" s="110">
        <f t="shared" si="2"/>
        <v>28.9875</v>
      </c>
      <c r="AC13" s="110">
        <f t="shared" si="3"/>
        <v>23.19</v>
      </c>
      <c r="AD13" s="110">
        <f t="shared" si="4"/>
        <v>11.595</v>
      </c>
      <c r="AE13" s="61"/>
    </row>
    <row r="14" spans="1:31" s="60" customFormat="1" ht="26.25" customHeight="1">
      <c r="A14" s="94"/>
      <c r="B14" s="7" t="s">
        <v>12</v>
      </c>
      <c r="C14" s="62">
        <v>0.3</v>
      </c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2"/>
      <c r="R14" s="62">
        <v>1.5</v>
      </c>
      <c r="S14" s="62"/>
      <c r="T14" s="62"/>
      <c r="U14" s="62"/>
      <c r="V14" s="62"/>
      <c r="W14" s="62"/>
      <c r="X14" s="62">
        <v>0.5</v>
      </c>
      <c r="Y14" s="62">
        <v>2.3</v>
      </c>
      <c r="Z14" s="64">
        <f>X14*X5+R14*R5+C14*C5</f>
        <v>30.95</v>
      </c>
      <c r="AA14" s="110">
        <f t="shared" si="1"/>
        <v>13.9275</v>
      </c>
      <c r="AB14" s="110">
        <f t="shared" si="2"/>
        <v>7.7375</v>
      </c>
      <c r="AC14" s="110">
        <f t="shared" si="3"/>
        <v>6.19</v>
      </c>
      <c r="AD14" s="110">
        <f t="shared" si="4"/>
        <v>3.095</v>
      </c>
      <c r="AE14" s="61"/>
    </row>
    <row r="15" spans="1:30" s="2" customFormat="1" ht="26.25" customHeight="1">
      <c r="A15" s="95"/>
      <c r="B15" s="6" t="s">
        <v>16</v>
      </c>
      <c r="C15" s="65"/>
      <c r="D15" s="65"/>
      <c r="E15" s="65"/>
      <c r="F15" s="65">
        <v>1</v>
      </c>
      <c r="G15" s="65">
        <v>1</v>
      </c>
      <c r="H15" s="65"/>
      <c r="I15" s="65"/>
      <c r="J15" s="65"/>
      <c r="K15" s="65"/>
      <c r="L15" s="65"/>
      <c r="M15" s="66"/>
      <c r="N15" s="66"/>
      <c r="O15" s="66">
        <v>0.5</v>
      </c>
      <c r="P15" s="66"/>
      <c r="Q15" s="65"/>
      <c r="R15" s="65"/>
      <c r="S15" s="65"/>
      <c r="T15" s="65"/>
      <c r="U15" s="65"/>
      <c r="V15" s="65"/>
      <c r="W15" s="65"/>
      <c r="X15" s="65"/>
      <c r="Y15" s="62">
        <f t="shared" si="0"/>
        <v>2.5</v>
      </c>
      <c r="Z15" s="25">
        <f>SUM(C15*C5+D15*D5+E15*E5+F15*F5+G15*G5+H15*H5+I15*I5+J15*J5+K15*K5+L15*L5+M15*M5+N15*N5+O15*O5+P15*P5+Q15*Q5+R15*R5+S15*S5+T15*T5+U15*U5+V15*V5+W15*W5+X15*X5)</f>
        <v>41</v>
      </c>
      <c r="AA15" s="111">
        <f>SUM(Z15*0.45)</f>
        <v>18.45</v>
      </c>
      <c r="AB15" s="111">
        <f>SUM(Z15*0.55)</f>
        <v>22.55</v>
      </c>
      <c r="AC15" s="111"/>
      <c r="AD15" s="111"/>
    </row>
    <row r="16" spans="1:30" s="2" customFormat="1" ht="33.75" customHeight="1">
      <c r="A16" s="83" t="s">
        <v>13</v>
      </c>
      <c r="B16" s="84"/>
      <c r="C16" s="62">
        <f>SUM(C6:C15)</f>
        <v>12.72</v>
      </c>
      <c r="D16" s="62">
        <f aca="true" t="shared" si="5" ref="D16:X16">SUM(D6:D15)</f>
        <v>0</v>
      </c>
      <c r="E16" s="62">
        <f t="shared" si="5"/>
        <v>0</v>
      </c>
      <c r="F16" s="62">
        <f t="shared" si="5"/>
        <v>1</v>
      </c>
      <c r="G16" s="62">
        <f t="shared" si="5"/>
        <v>1</v>
      </c>
      <c r="H16" s="62">
        <f t="shared" si="5"/>
        <v>1</v>
      </c>
      <c r="I16" s="62">
        <f t="shared" si="5"/>
        <v>2</v>
      </c>
      <c r="J16" s="62">
        <f t="shared" si="5"/>
        <v>0</v>
      </c>
      <c r="K16" s="62">
        <f t="shared" si="5"/>
        <v>0</v>
      </c>
      <c r="L16" s="62">
        <f t="shared" si="5"/>
        <v>0</v>
      </c>
      <c r="M16" s="62">
        <f t="shared" si="5"/>
        <v>0</v>
      </c>
      <c r="N16" s="62">
        <f t="shared" si="5"/>
        <v>0</v>
      </c>
      <c r="O16" s="62">
        <f t="shared" si="5"/>
        <v>1</v>
      </c>
      <c r="P16" s="62">
        <f t="shared" si="5"/>
        <v>0</v>
      </c>
      <c r="Q16" s="62">
        <f t="shared" si="5"/>
        <v>0.5</v>
      </c>
      <c r="R16" s="62">
        <f t="shared" si="5"/>
        <v>15.02</v>
      </c>
      <c r="S16" s="62">
        <f t="shared" si="5"/>
        <v>0</v>
      </c>
      <c r="T16" s="62">
        <f t="shared" si="5"/>
        <v>0</v>
      </c>
      <c r="U16" s="62">
        <f t="shared" si="5"/>
        <v>0.5</v>
      </c>
      <c r="V16" s="62">
        <f t="shared" si="5"/>
        <v>10.38</v>
      </c>
      <c r="W16" s="62">
        <f t="shared" si="5"/>
        <v>17.380000000000003</v>
      </c>
      <c r="X16" s="62">
        <f t="shared" si="5"/>
        <v>20.2</v>
      </c>
      <c r="Y16" s="62">
        <f>SUM(Y6:Y15)</f>
        <v>82.7</v>
      </c>
      <c r="Z16" s="25">
        <f>Z15+Z14+Z13+Z12+Z11+Z10+Z9+Z8+Z7+Z6</f>
        <v>1549.92</v>
      </c>
      <c r="AA16" s="111">
        <f>AA15+AA14+AA13+AA12+AA11+AA10+AA9+AA8+AA7+AA6</f>
        <v>697.4640000000002</v>
      </c>
      <c r="AB16" s="111">
        <f>AB15+AB14+AB13+AB12+AB11+AB10+AB9+AB8+AB7+AB6</f>
        <v>399.78</v>
      </c>
      <c r="AC16" s="111">
        <f>AC15+AC14+AC13+AC12+AC11+AC10+AC9+AC8+AC7+AC6</f>
        <v>301.784</v>
      </c>
      <c r="AD16" s="111">
        <f>AD15+AD14+AD13+AD12+AD11+AD10+AD9+AD8+AD7+AD6</f>
        <v>150.892</v>
      </c>
    </row>
    <row r="17" spans="1:30" s="2" customFormat="1" ht="10.5" customHeight="1">
      <c r="A17" s="3"/>
      <c r="B17" s="4"/>
      <c r="C17" s="9"/>
      <c r="D17" s="9"/>
      <c r="E17" s="5"/>
      <c r="F17" s="5"/>
      <c r="G17" s="5"/>
      <c r="H17" s="9"/>
      <c r="I17" s="5"/>
      <c r="J17" s="5"/>
      <c r="K17" s="5"/>
      <c r="L17" s="5"/>
      <c r="M17" s="5"/>
      <c r="N17" s="5"/>
      <c r="O17" s="5"/>
      <c r="P17" s="5"/>
      <c r="Q17" s="9"/>
      <c r="R17" s="9"/>
      <c r="S17" s="5"/>
      <c r="T17" s="5"/>
      <c r="U17" s="5"/>
      <c r="V17" s="9"/>
      <c r="W17" s="9"/>
      <c r="X17" s="9"/>
      <c r="Y17" s="9"/>
      <c r="AA17" s="112"/>
      <c r="AB17" s="112"/>
      <c r="AC17" s="112"/>
      <c r="AD17" s="112"/>
    </row>
    <row r="18" spans="3:30" ht="14.25" customHeight="1">
      <c r="C18" s="10"/>
      <c r="D18" s="10"/>
      <c r="E18" s="1"/>
      <c r="F18" s="1"/>
      <c r="G18" s="1"/>
      <c r="H18" s="10"/>
      <c r="I18" s="1"/>
      <c r="J18" s="1"/>
      <c r="K18" s="1"/>
      <c r="L18" s="1"/>
      <c r="M18" s="1"/>
      <c r="N18" s="1"/>
      <c r="O18" s="1"/>
      <c r="P18" s="1"/>
      <c r="Q18" s="10"/>
      <c r="R18" s="10"/>
      <c r="S18" s="106" t="s">
        <v>34</v>
      </c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19:30" ht="21.75" customHeight="1">
      <c r="S19" s="108">
        <v>44203</v>
      </c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24:31" ht="26.25" customHeight="1">
      <c r="X20" s="27"/>
      <c r="Y20" s="27"/>
      <c r="Z20" s="28"/>
      <c r="AA20" s="89"/>
      <c r="AB20" s="89"/>
      <c r="AC20" s="89"/>
      <c r="AD20" s="89"/>
      <c r="AE20" s="29"/>
    </row>
    <row r="21" spans="24:31" ht="26.25" customHeight="1">
      <c r="X21" s="27"/>
      <c r="Y21" s="27"/>
      <c r="Z21" s="30"/>
      <c r="AA21" s="88"/>
      <c r="AB21" s="88"/>
      <c r="AC21" s="88"/>
      <c r="AD21" s="88"/>
      <c r="AE21" s="29"/>
    </row>
    <row r="22" spans="24:31" ht="26.25" customHeight="1">
      <c r="X22" s="27"/>
      <c r="Y22" s="27"/>
      <c r="Z22" s="31"/>
      <c r="AA22" s="31"/>
      <c r="AB22" s="31"/>
      <c r="AC22" s="31"/>
      <c r="AD22" s="31"/>
      <c r="AE22" s="29"/>
    </row>
  </sheetData>
  <sheetProtection/>
  <mergeCells count="21">
    <mergeCell ref="A1:AD1"/>
    <mergeCell ref="R2:X2"/>
    <mergeCell ref="A3:B4"/>
    <mergeCell ref="C3:I3"/>
    <mergeCell ref="J3:K3"/>
    <mergeCell ref="L3:S3"/>
    <mergeCell ref="T3:U3"/>
    <mergeCell ref="V3:X3"/>
    <mergeCell ref="AA21:AD21"/>
    <mergeCell ref="AA3:AA5"/>
    <mergeCell ref="AB3:AB5"/>
    <mergeCell ref="AC3:AC5"/>
    <mergeCell ref="AD3:AD5"/>
    <mergeCell ref="Z3:Z5"/>
    <mergeCell ref="A5:B5"/>
    <mergeCell ref="Y3:Y5"/>
    <mergeCell ref="A16:B16"/>
    <mergeCell ref="AA20:AD20"/>
    <mergeCell ref="A6:A15"/>
    <mergeCell ref="S18:AD18"/>
    <mergeCell ref="S19:A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2021-01-12T09:21:38Z</cp:lastPrinted>
  <dcterms:created xsi:type="dcterms:W3CDTF">2016-08-23T04:35:21Z</dcterms:created>
  <dcterms:modified xsi:type="dcterms:W3CDTF">2021-10-27T09:22:39Z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